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ztocilova\Documents\DOKUMENTY\PRACOVNÍ ADRESÁŘ\OPRAVNÉ PRACE\OP_2020\ASP_ST\"/>
    </mc:Choice>
  </mc:AlternateContent>
  <bookViews>
    <workbookView xWindow="0" yWindow="0" windowWidth="21570" windowHeight="8070"/>
  </bookViews>
  <sheets>
    <sheet name="Rekapitulace" sheetId="3" r:id="rId1"/>
    <sheet name="Ostrov_ASP" sheetId="1" r:id="rId2"/>
    <sheet name="Ostrov_ASPv" sheetId="2" r:id="rId3"/>
    <sheet name="K.Vary_ASP" sheetId="4" r:id="rId4"/>
    <sheet name="K.Vary_ASPv" sheetId="5" r:id="rId5"/>
    <sheet name="Chodov_ASP" sheetId="6" r:id="rId6"/>
    <sheet name="Chodov_ASPv" sheetId="7" r:id="rId7"/>
    <sheet name="Tršnice_ASP" sheetId="8" r:id="rId8"/>
    <sheet name="Cheb_ASP" sheetId="9" r:id="rId9"/>
    <sheet name="Fr.Lázně_ASP" sheetId="10" r:id="rId10"/>
    <sheet name="Fr.Lázně_ASPv" sheetId="11" r:id="rId11"/>
    <sheet name="Nejdek_ASP" sheetId="12" r:id="rId12"/>
    <sheet name="Bečov_ASP" sheetId="13" r:id="rId13"/>
    <sheet name="Žlutice_ASP" sheetId="14" r:id="rId14"/>
    <sheet name="Podbořany_ASP" sheetId="15" r:id="rId15"/>
    <sheet name="Podbořany_ASPv" sheetId="16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5" i="12" l="1"/>
  <c r="L125" i="12"/>
  <c r="N57" i="13"/>
  <c r="L57" i="13"/>
  <c r="J58" i="13"/>
  <c r="I57" i="13"/>
  <c r="J126" i="12"/>
  <c r="I125" i="12"/>
  <c r="H87" i="3" l="1"/>
  <c r="H86" i="3"/>
  <c r="H84" i="3"/>
  <c r="N25" i="10"/>
  <c r="G5" i="3"/>
  <c r="N37" i="4"/>
  <c r="L37" i="4"/>
  <c r="J37" i="4"/>
  <c r="H91" i="3" l="1"/>
  <c r="L36" i="15"/>
  <c r="L35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22" i="15"/>
  <c r="L21" i="15"/>
  <c r="L12" i="15"/>
  <c r="L13" i="15"/>
  <c r="L14" i="15"/>
  <c r="L15" i="15"/>
  <c r="L16" i="15"/>
  <c r="L17" i="15"/>
  <c r="L18" i="15"/>
  <c r="L19" i="15"/>
  <c r="L20" i="15"/>
  <c r="L11" i="15"/>
  <c r="L10" i="15"/>
  <c r="L5" i="15"/>
  <c r="L6" i="15"/>
  <c r="L7" i="15"/>
  <c r="L8" i="15"/>
  <c r="L9" i="15"/>
  <c r="L4" i="15"/>
  <c r="N36" i="15"/>
  <c r="N35" i="15"/>
  <c r="N21" i="15"/>
  <c r="I7" i="16"/>
  <c r="I8" i="16" s="1"/>
  <c r="I5" i="16"/>
  <c r="I6" i="16"/>
  <c r="I4" i="16"/>
  <c r="G8" i="16"/>
  <c r="H7" i="16"/>
  <c r="G7" i="16"/>
  <c r="N39" i="14"/>
  <c r="L39" i="14"/>
  <c r="L38" i="14"/>
  <c r="L27" i="14"/>
  <c r="L28" i="14"/>
  <c r="L29" i="14"/>
  <c r="L30" i="14"/>
  <c r="L31" i="14"/>
  <c r="L32" i="14"/>
  <c r="L33" i="14"/>
  <c r="L34" i="14"/>
  <c r="L35" i="14"/>
  <c r="L36" i="14"/>
  <c r="L37" i="14"/>
  <c r="L26" i="14"/>
  <c r="L25" i="14"/>
  <c r="L21" i="14"/>
  <c r="L22" i="14"/>
  <c r="L23" i="14"/>
  <c r="L24" i="14"/>
  <c r="L20" i="14"/>
  <c r="L19" i="14"/>
  <c r="L18" i="14"/>
  <c r="L17" i="14"/>
  <c r="L4" i="14"/>
  <c r="L5" i="14"/>
  <c r="L6" i="14"/>
  <c r="L7" i="14"/>
  <c r="L8" i="14"/>
  <c r="L9" i="14"/>
  <c r="L10" i="14"/>
  <c r="L11" i="14"/>
  <c r="L12" i="14"/>
  <c r="L13" i="14"/>
  <c r="L14" i="14"/>
  <c r="L15" i="14"/>
  <c r="L16" i="14"/>
  <c r="L3" i="14"/>
  <c r="N25" i="14"/>
  <c r="L56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40" i="13"/>
  <c r="L35" i="13"/>
  <c r="L36" i="13"/>
  <c r="L34" i="13"/>
  <c r="L33" i="13"/>
  <c r="L29" i="13"/>
  <c r="L30" i="13"/>
  <c r="L31" i="13"/>
  <c r="L32" i="13"/>
  <c r="L28" i="13"/>
  <c r="L27" i="13"/>
  <c r="L17" i="13"/>
  <c r="L18" i="13"/>
  <c r="L19" i="13"/>
  <c r="L20" i="13"/>
  <c r="L21" i="13"/>
  <c r="L22" i="13"/>
  <c r="L23" i="13"/>
  <c r="L24" i="13"/>
  <c r="L25" i="13"/>
  <c r="L26" i="13"/>
  <c r="L16" i="13"/>
  <c r="L15" i="13"/>
  <c r="L5" i="13"/>
  <c r="L6" i="13"/>
  <c r="L7" i="13"/>
  <c r="L8" i="13"/>
  <c r="L9" i="13"/>
  <c r="L10" i="13"/>
  <c r="L11" i="13"/>
  <c r="L12" i="13"/>
  <c r="L13" i="13"/>
  <c r="L14" i="13"/>
  <c r="L4" i="13"/>
  <c r="L124" i="12"/>
  <c r="L111" i="12"/>
  <c r="L112" i="12"/>
  <c r="L113" i="12"/>
  <c r="L110" i="12"/>
  <c r="L117" i="12"/>
  <c r="L118" i="12"/>
  <c r="L119" i="12"/>
  <c r="L120" i="12"/>
  <c r="L121" i="12"/>
  <c r="L122" i="12"/>
  <c r="L123" i="12"/>
  <c r="L116" i="12"/>
  <c r="L109" i="12"/>
  <c r="L99" i="12"/>
  <c r="L100" i="12"/>
  <c r="L101" i="12"/>
  <c r="L102" i="12"/>
  <c r="L103" i="12"/>
  <c r="L104" i="12"/>
  <c r="L105" i="12"/>
  <c r="L106" i="12"/>
  <c r="L107" i="12"/>
  <c r="L98" i="12"/>
  <c r="L97" i="12"/>
  <c r="L86" i="12"/>
  <c r="L87" i="12"/>
  <c r="L88" i="12"/>
  <c r="L89" i="12"/>
  <c r="L90" i="12"/>
  <c r="L91" i="12"/>
  <c r="L92" i="12"/>
  <c r="L93" i="12"/>
  <c r="L94" i="12"/>
  <c r="L95" i="12"/>
  <c r="L85" i="12"/>
  <c r="L84" i="12"/>
  <c r="L79" i="12"/>
  <c r="L80" i="12"/>
  <c r="L81" i="12"/>
  <c r="L82" i="12"/>
  <c r="L83" i="12"/>
  <c r="L78" i="12"/>
  <c r="L59" i="12"/>
  <c r="L60" i="12"/>
  <c r="L61" i="12"/>
  <c r="L62" i="12"/>
  <c r="L63" i="12"/>
  <c r="L64" i="12"/>
  <c r="L65" i="12"/>
  <c r="L66" i="12"/>
  <c r="L67" i="12"/>
  <c r="L68" i="12"/>
  <c r="L69" i="12"/>
  <c r="L70" i="12"/>
  <c r="L71" i="12"/>
  <c r="L72" i="12"/>
  <c r="L73" i="12"/>
  <c r="L74" i="12"/>
  <c r="L75" i="12"/>
  <c r="L76" i="12"/>
  <c r="L58" i="12"/>
  <c r="L57" i="12"/>
  <c r="L41" i="12"/>
  <c r="L42" i="12"/>
  <c r="L43" i="12"/>
  <c r="L44" i="12"/>
  <c r="L45" i="12"/>
  <c r="L46" i="12"/>
  <c r="L47" i="12"/>
  <c r="L48" i="12"/>
  <c r="L49" i="12"/>
  <c r="L50" i="12"/>
  <c r="L51" i="12"/>
  <c r="L52" i="12"/>
  <c r="L53" i="12"/>
  <c r="L54" i="12"/>
  <c r="L55" i="12"/>
  <c r="L56" i="12"/>
  <c r="L40" i="12"/>
  <c r="L23" i="12"/>
  <c r="L24" i="12"/>
  <c r="L25" i="12"/>
  <c r="L26" i="12"/>
  <c r="L27" i="12"/>
  <c r="L28" i="12"/>
  <c r="L29" i="12"/>
  <c r="L30" i="12"/>
  <c r="L31" i="12"/>
  <c r="L32" i="12"/>
  <c r="L33" i="12"/>
  <c r="L34" i="12"/>
  <c r="L35" i="12"/>
  <c r="L36" i="12"/>
  <c r="L37" i="12"/>
  <c r="L38" i="12"/>
  <c r="L22" i="12"/>
  <c r="L21" i="12"/>
  <c r="L5" i="12"/>
  <c r="L6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L4" i="12"/>
  <c r="N124" i="12"/>
  <c r="N109" i="12"/>
  <c r="N97" i="12"/>
  <c r="I10" i="2"/>
  <c r="I9" i="2"/>
  <c r="I8" i="2"/>
  <c r="I7" i="2"/>
  <c r="I5" i="2"/>
  <c r="I6" i="2"/>
  <c r="I4" i="2"/>
  <c r="I5" i="5"/>
  <c r="I11" i="5" s="1"/>
  <c r="I12" i="5" s="1"/>
  <c r="I6" i="5"/>
  <c r="I7" i="5"/>
  <c r="I8" i="5"/>
  <c r="I9" i="5"/>
  <c r="I10" i="5"/>
  <c r="I4" i="5"/>
  <c r="I7" i="7"/>
  <c r="I5" i="7"/>
  <c r="I6" i="7"/>
  <c r="I4" i="7"/>
  <c r="I15" i="11"/>
  <c r="I14" i="11"/>
  <c r="I5" i="11"/>
  <c r="I6" i="11"/>
  <c r="I7" i="11"/>
  <c r="I8" i="11"/>
  <c r="I9" i="11"/>
  <c r="I10" i="11"/>
  <c r="I11" i="11"/>
  <c r="I12" i="11"/>
  <c r="I13" i="11"/>
  <c r="I4" i="11"/>
  <c r="L25" i="10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4" i="10"/>
  <c r="L8" i="9"/>
  <c r="L5" i="9"/>
  <c r="L6" i="9"/>
  <c r="L7" i="9"/>
  <c r="L4" i="9"/>
  <c r="N12" i="8"/>
  <c r="L12" i="8"/>
  <c r="L11" i="8"/>
  <c r="L9" i="8"/>
  <c r="L10" i="8"/>
  <c r="L8" i="8"/>
  <c r="L7" i="8"/>
  <c r="L5" i="8"/>
  <c r="L6" i="8"/>
  <c r="L4" i="8"/>
  <c r="L15" i="6"/>
  <c r="L14" i="6"/>
  <c r="L11" i="6"/>
  <c r="L12" i="6"/>
  <c r="L13" i="6"/>
  <c r="L10" i="6"/>
  <c r="L9" i="6"/>
  <c r="L8" i="6"/>
  <c r="L7" i="6"/>
  <c r="N15" i="6"/>
  <c r="N56" i="4"/>
  <c r="N35" i="4"/>
  <c r="N31" i="4"/>
  <c r="L56" i="4"/>
  <c r="L35" i="4"/>
  <c r="L33" i="4"/>
  <c r="L34" i="4"/>
  <c r="L32" i="4"/>
  <c r="L31" i="4"/>
  <c r="L29" i="4"/>
  <c r="L30" i="4"/>
  <c r="L28" i="4"/>
  <c r="L27" i="4"/>
  <c r="L17" i="4"/>
  <c r="L18" i="4"/>
  <c r="L19" i="4"/>
  <c r="L20" i="4"/>
  <c r="L21" i="4"/>
  <c r="L22" i="4"/>
  <c r="L23" i="4"/>
  <c r="L24" i="4"/>
  <c r="L25" i="4"/>
  <c r="L26" i="4"/>
  <c r="L16" i="4"/>
  <c r="L15" i="4"/>
  <c r="L5" i="4"/>
  <c r="L6" i="4"/>
  <c r="L7" i="4"/>
  <c r="L8" i="4"/>
  <c r="L9" i="4"/>
  <c r="L10" i="4"/>
  <c r="L11" i="4"/>
  <c r="L12" i="4"/>
  <c r="L13" i="4"/>
  <c r="L14" i="4"/>
  <c r="L4" i="4"/>
  <c r="L89" i="1"/>
  <c r="L88" i="1"/>
  <c r="L78" i="1"/>
  <c r="L79" i="1"/>
  <c r="L80" i="1"/>
  <c r="L81" i="1"/>
  <c r="L82" i="1"/>
  <c r="L83" i="1"/>
  <c r="L84" i="1"/>
  <c r="L85" i="1"/>
  <c r="L86" i="1"/>
  <c r="L87" i="1"/>
  <c r="L77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61" i="1"/>
  <c r="L60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39" i="1"/>
  <c r="L35" i="1"/>
  <c r="L36" i="1"/>
  <c r="L37" i="1"/>
  <c r="L34" i="1"/>
  <c r="L33" i="1"/>
  <c r="L31" i="1"/>
  <c r="L32" i="1"/>
  <c r="L30" i="1"/>
  <c r="L29" i="1"/>
  <c r="L27" i="1"/>
  <c r="L28" i="1"/>
  <c r="L26" i="1"/>
  <c r="L25" i="1"/>
  <c r="L23" i="1"/>
  <c r="L24" i="1"/>
  <c r="L22" i="1"/>
  <c r="L21" i="1"/>
  <c r="L15" i="1"/>
  <c r="L16" i="1"/>
  <c r="L17" i="1"/>
  <c r="L18" i="1"/>
  <c r="L19" i="1"/>
  <c r="L20" i="1"/>
  <c r="L14" i="1"/>
  <c r="L13" i="1"/>
  <c r="L11" i="1"/>
  <c r="L12" i="1"/>
  <c r="L10" i="1"/>
  <c r="L9" i="1"/>
  <c r="L5" i="1"/>
  <c r="L6" i="1"/>
  <c r="L7" i="1"/>
  <c r="L8" i="1"/>
  <c r="L4" i="1"/>
  <c r="I8" i="7" l="1"/>
  <c r="N38" i="14" l="1"/>
  <c r="G15" i="3" l="1"/>
  <c r="G14" i="3"/>
  <c r="G13" i="3"/>
  <c r="G12" i="3"/>
  <c r="H11" i="3"/>
  <c r="G10" i="3"/>
  <c r="G9" i="3"/>
  <c r="H8" i="3"/>
  <c r="H7" i="3"/>
  <c r="H6" i="3"/>
  <c r="G4" i="3"/>
  <c r="J88" i="1"/>
  <c r="J60" i="1"/>
  <c r="G10" i="2" l="1"/>
  <c r="G9" i="2"/>
  <c r="H7" i="2"/>
  <c r="G7" i="2"/>
  <c r="J25" i="1"/>
  <c r="J21" i="1"/>
  <c r="J13" i="1"/>
  <c r="J9" i="1" l="1"/>
  <c r="G90" i="3"/>
  <c r="G89" i="3"/>
  <c r="G85" i="3"/>
  <c r="G83" i="3"/>
  <c r="I36" i="15"/>
  <c r="J35" i="15"/>
  <c r="J21" i="15"/>
  <c r="J10" i="15"/>
  <c r="G91" i="3" l="1"/>
  <c r="G81" i="3"/>
  <c r="G80" i="3"/>
  <c r="G79" i="3"/>
  <c r="G78" i="3"/>
  <c r="I39" i="14"/>
  <c r="J19" i="14"/>
  <c r="J38" i="14"/>
  <c r="J25" i="14"/>
  <c r="N17" i="14"/>
  <c r="J17" i="14"/>
  <c r="G76" i="3"/>
  <c r="G75" i="3"/>
  <c r="G74" i="3"/>
  <c r="N56" i="13"/>
  <c r="J56" i="13"/>
  <c r="N33" i="13"/>
  <c r="J33" i="13"/>
  <c r="N27" i="13"/>
  <c r="J27" i="13"/>
  <c r="N15" i="13"/>
  <c r="J15" i="13"/>
  <c r="G63" i="3"/>
  <c r="J124" i="12"/>
  <c r="J109" i="12"/>
  <c r="G66" i="3" s="1"/>
  <c r="J97" i="12"/>
  <c r="G69" i="12" s="1"/>
  <c r="N84" i="12"/>
  <c r="N57" i="12"/>
  <c r="J84" i="12"/>
  <c r="G65" i="3" s="1"/>
  <c r="J57" i="12"/>
  <c r="G64" i="3" s="1"/>
  <c r="N21" i="12"/>
  <c r="J21" i="12"/>
  <c r="H54" i="3"/>
  <c r="H55" i="3"/>
  <c r="H56" i="3"/>
  <c r="H57" i="3"/>
  <c r="H58" i="3"/>
  <c r="H59" i="3"/>
  <c r="H60" i="3"/>
  <c r="H61" i="3"/>
  <c r="H53" i="3"/>
  <c r="H52" i="3"/>
  <c r="G51" i="3"/>
  <c r="G62" i="3" s="1"/>
  <c r="G15" i="11"/>
  <c r="H14" i="11"/>
  <c r="G14" i="11"/>
  <c r="J25" i="10"/>
  <c r="G49" i="3"/>
  <c r="G48" i="3"/>
  <c r="G47" i="3"/>
  <c r="J8" i="9"/>
  <c r="G67" i="3" l="1"/>
  <c r="G82" i="3"/>
  <c r="G50" i="3"/>
  <c r="G77" i="3"/>
  <c r="H62" i="3"/>
  <c r="G45" i="3"/>
  <c r="G44" i="3"/>
  <c r="I12" i="8"/>
  <c r="N11" i="8"/>
  <c r="J11" i="8"/>
  <c r="N7" i="8"/>
  <c r="J7" i="8"/>
  <c r="H42" i="3"/>
  <c r="H41" i="3"/>
  <c r="H40" i="3"/>
  <c r="G39" i="3"/>
  <c r="G38" i="3"/>
  <c r="G37" i="3"/>
  <c r="G36" i="3"/>
  <c r="I15" i="6"/>
  <c r="G8" i="7"/>
  <c r="H7" i="7"/>
  <c r="G7" i="7"/>
  <c r="N14" i="6"/>
  <c r="N9" i="6"/>
  <c r="J14" i="6"/>
  <c r="J9" i="6"/>
  <c r="J6" i="6"/>
  <c r="G12" i="5"/>
  <c r="H11" i="5"/>
  <c r="G11" i="5"/>
  <c r="I56" i="4"/>
  <c r="J55" i="4"/>
  <c r="J47" i="4"/>
  <c r="G27" i="3"/>
  <c r="G26" i="3"/>
  <c r="J35" i="4"/>
  <c r="G46" i="3" l="1"/>
  <c r="G43" i="3"/>
  <c r="H43" i="3"/>
  <c r="J31" i="4"/>
  <c r="H25" i="3"/>
  <c r="H24" i="3"/>
  <c r="H23" i="3"/>
  <c r="H22" i="3"/>
  <c r="H21" i="3"/>
  <c r="G20" i="3"/>
  <c r="H19" i="3"/>
  <c r="H18" i="3"/>
  <c r="G17" i="3"/>
  <c r="J27" i="4"/>
  <c r="J15" i="4"/>
  <c r="H9" i="2"/>
  <c r="G28" i="3" l="1"/>
  <c r="H16" i="3"/>
  <c r="H28" i="3"/>
  <c r="J33" i="1"/>
  <c r="J29" i="1"/>
  <c r="I89" i="1" s="1"/>
  <c r="H92" i="3" l="1"/>
  <c r="G16" i="3"/>
  <c r="F92" i="3" s="1"/>
</calcChain>
</file>

<file path=xl/sharedStrings.xml><?xml version="1.0" encoding="utf-8"?>
<sst xmlns="http://schemas.openxmlformats.org/spreadsheetml/2006/main" count="1652" uniqueCount="354">
  <si>
    <t>TO</t>
  </si>
  <si>
    <t>Trať</t>
  </si>
  <si>
    <t>Úsek</t>
  </si>
  <si>
    <t>APK</t>
  </si>
  <si>
    <t>Ostrov</t>
  </si>
  <si>
    <t>Chomutov - Cheb</t>
  </si>
  <si>
    <t>Pražce</t>
  </si>
  <si>
    <t>SK</t>
  </si>
  <si>
    <t>ZP</t>
  </si>
  <si>
    <t>ZO(=KP)</t>
  </si>
  <si>
    <t>KO(=ZP)</t>
  </si>
  <si>
    <t>KP</t>
  </si>
  <si>
    <t>Směr</t>
  </si>
  <si>
    <t>ASP (m)</t>
  </si>
  <si>
    <t>Štěrky (m³)</t>
  </si>
  <si>
    <t>PŘÍMÁ</t>
  </si>
  <si>
    <t>Klášterec n.O. - Perštejn</t>
  </si>
  <si>
    <t>ŽST Perštejn</t>
  </si>
  <si>
    <t>Poznámka</t>
  </si>
  <si>
    <t>R</t>
  </si>
  <si>
    <t>P</t>
  </si>
  <si>
    <t>Dopravna</t>
  </si>
  <si>
    <t>VČ</t>
  </si>
  <si>
    <t>Tvar</t>
  </si>
  <si>
    <t>Doplnění ŠL (m³)</t>
  </si>
  <si>
    <t>RDV (m)</t>
  </si>
  <si>
    <t>Výběhy (m)</t>
  </si>
  <si>
    <t>J S49-1:9-300 -P-p-CZ-d</t>
  </si>
  <si>
    <t>Obl-j S49-1:12-500(1126/900)-L-l-CZ-d</t>
  </si>
  <si>
    <t>JS49 1:9-300</t>
  </si>
  <si>
    <t xml:space="preserve">BK (sv) </t>
  </si>
  <si>
    <r>
      <rPr>
        <b/>
        <sz val="7"/>
        <color theme="1"/>
        <rFont val="Verdana"/>
        <family val="2"/>
        <charset val="238"/>
      </rPr>
      <t>Přechod</t>
    </r>
    <r>
      <rPr>
        <sz val="7"/>
        <color theme="1"/>
        <rFont val="Verdana"/>
        <family val="2"/>
        <charset val="238"/>
      </rPr>
      <t xml:space="preserve">
151,627-ŽB+dřevo
151,668-dřevo
151,708-dřevo</t>
    </r>
  </si>
  <si>
    <t>Vojkovice - Ostrov</t>
  </si>
  <si>
    <t>L</t>
  </si>
  <si>
    <t>Ostrov - Hájek</t>
  </si>
  <si>
    <t>TO Ostrov</t>
  </si>
  <si>
    <t xml:space="preserve">km </t>
  </si>
  <si>
    <t>VÝLUKA</t>
  </si>
  <si>
    <t>REKAPITULACE</t>
  </si>
  <si>
    <t>Nástupiště</t>
  </si>
  <si>
    <t>PH+sypané</t>
  </si>
  <si>
    <t>SUDOP</t>
  </si>
  <si>
    <t>kolej/ výhybka</t>
  </si>
  <si>
    <t>TK</t>
  </si>
  <si>
    <t>Kolej</t>
  </si>
  <si>
    <t>km</t>
  </si>
  <si>
    <t>VČ2</t>
  </si>
  <si>
    <t>VČ3</t>
  </si>
  <si>
    <t>VČ1</t>
  </si>
  <si>
    <t>ANO</t>
  </si>
  <si>
    <t>ASP</t>
  </si>
  <si>
    <t>ASPv</t>
  </si>
  <si>
    <t>???</t>
  </si>
  <si>
    <t>166,280 - 166,700</t>
  </si>
  <si>
    <t>VČ7</t>
  </si>
  <si>
    <t>ŽST Hájek</t>
  </si>
  <si>
    <t>VČ8 - 177,634</t>
  </si>
  <si>
    <t>Obj-j S49 1:12-500</t>
  </si>
  <si>
    <t>VČ12 - 178,018</t>
  </si>
  <si>
    <t>J S49 1:9-300</t>
  </si>
  <si>
    <t>TO Karlovy Vary</t>
  </si>
  <si>
    <t>Obl-j S49-1:12-500(380/215)-P-l-HZ-d</t>
  </si>
  <si>
    <t>současně s úsekem
176,750 - 178,018</t>
  </si>
  <si>
    <t>S49-1:9-300 -L-p-HZ-d</t>
  </si>
  <si>
    <t>KV5 - 176,932</t>
  </si>
  <si>
    <t>VČ9 - 177,692</t>
  </si>
  <si>
    <t>Obl-j S49 1:12-500</t>
  </si>
  <si>
    <t>VČ10 - 177,737</t>
  </si>
  <si>
    <t>VČ11 - 177,941</t>
  </si>
  <si>
    <t>Obl-j S49-1:12-500(350/205)-L-l-HZ-d</t>
  </si>
  <si>
    <t>Obl-j S49-1:12-500(1170/350)-L-l-HZ-d</t>
  </si>
  <si>
    <t>J S49-1:9-300 -L-p-HZ-d</t>
  </si>
  <si>
    <t>současně s úsekem
176,932 - 177,974</t>
  </si>
  <si>
    <t>Karlovy Vary</t>
  </si>
  <si>
    <t>176,750 - 178,018</t>
  </si>
  <si>
    <t>VČ8</t>
  </si>
  <si>
    <t>VČ12</t>
  </si>
  <si>
    <t>176,932 - 177,974</t>
  </si>
  <si>
    <t>Obl-j S49-1:12-500(620/276)-L-l-HZ-d</t>
  </si>
  <si>
    <t>J S49-1:9-190 -P-p-HZ-d-</t>
  </si>
  <si>
    <t>VČ9</t>
  </si>
  <si>
    <t>VČ11</t>
  </si>
  <si>
    <t>VČ10</t>
  </si>
  <si>
    <t>VČ6</t>
  </si>
  <si>
    <t>od 177,092</t>
  </si>
  <si>
    <t>do 177,284</t>
  </si>
  <si>
    <t>dl. 192,0 m</t>
  </si>
  <si>
    <r>
      <rPr>
        <b/>
        <sz val="7"/>
        <color theme="1"/>
        <rFont val="Verdana"/>
        <family val="2"/>
        <charset val="238"/>
      </rPr>
      <t>Přechod:</t>
    </r>
    <r>
      <rPr>
        <sz val="7"/>
        <color theme="1"/>
        <rFont val="Verdana"/>
        <family val="2"/>
        <charset val="238"/>
      </rPr>
      <t xml:space="preserve">
177,170-dřevo
</t>
    </r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HPB15, HPB17, HPB21
HPB28, HPB31, HPB33</t>
    </r>
  </si>
  <si>
    <r>
      <rPr>
        <b/>
        <sz val="7"/>
        <color theme="1"/>
        <rFont val="Verdana"/>
        <family val="2"/>
        <charset val="238"/>
      </rPr>
      <t>Poč. náprav</t>
    </r>
    <r>
      <rPr>
        <sz val="7"/>
        <color theme="1"/>
        <rFont val="Verdana"/>
        <family val="2"/>
        <charset val="238"/>
      </rPr>
      <t xml:space="preserve">
HPB18, HPB22, HPB29
HPB32</t>
    </r>
  </si>
  <si>
    <t>odb., nz. K. Vary-Dvory</t>
  </si>
  <si>
    <r>
      <rPr>
        <u/>
        <sz val="8"/>
        <color theme="1"/>
        <rFont val="Verdana"/>
        <family val="2"/>
        <charset val="238"/>
      </rPr>
      <t xml:space="preserve">SUDOP
</t>
    </r>
    <r>
      <rPr>
        <sz val="8"/>
        <color theme="1"/>
        <rFont val="Verdana"/>
        <family val="2"/>
        <charset val="238"/>
      </rPr>
      <t>od 190,031
do 190,201
dl. 170,0 m</t>
    </r>
  </si>
  <si>
    <r>
      <rPr>
        <b/>
        <sz val="7"/>
        <color theme="1"/>
        <rFont val="Verdana"/>
        <family val="2"/>
        <charset val="238"/>
      </rPr>
      <t>Poč. náprav</t>
    </r>
    <r>
      <rPr>
        <sz val="7"/>
        <color theme="1"/>
        <rFont val="Verdana"/>
        <family val="2"/>
        <charset val="238"/>
      </rPr>
      <t xml:space="preserve">
PB03</t>
    </r>
  </si>
  <si>
    <t>190,000 - 190,594</t>
  </si>
  <si>
    <t>190,000 190,594</t>
  </si>
  <si>
    <t>Hájek - Dalovice</t>
  </si>
  <si>
    <t>KČ</t>
  </si>
  <si>
    <r>
      <rPr>
        <b/>
        <sz val="8"/>
        <color rgb="FFFF0000"/>
        <rFont val="Verdana"/>
        <family val="2"/>
        <charset val="238"/>
      </rPr>
      <t xml:space="preserve">ZO - </t>
    </r>
    <r>
      <rPr>
        <sz val="8"/>
        <color rgb="FFFF0000"/>
        <rFont val="Verdana"/>
        <family val="2"/>
        <charset val="238"/>
      </rPr>
      <t>179,285</t>
    </r>
  </si>
  <si>
    <r>
      <rPr>
        <b/>
        <sz val="7"/>
        <color rgb="FFFF0000"/>
        <rFont val="Verdana"/>
        <family val="2"/>
        <charset val="238"/>
      </rPr>
      <t>Přejezd</t>
    </r>
    <r>
      <rPr>
        <sz val="7"/>
        <color rgb="FFFF0000"/>
        <rFont val="Verdana"/>
        <family val="2"/>
        <charset val="238"/>
      </rPr>
      <t xml:space="preserve">
P81-179,575 (STRAIL) </t>
    </r>
  </si>
  <si>
    <r>
      <rPr>
        <b/>
        <sz val="8"/>
        <color rgb="FFFF0000"/>
        <rFont val="Verdana"/>
        <family val="2"/>
        <charset val="238"/>
      </rPr>
      <t>KO</t>
    </r>
    <r>
      <rPr>
        <sz val="8"/>
        <color rgb="FFFF0000"/>
        <rFont val="Verdana"/>
        <family val="2"/>
        <charset val="238"/>
      </rPr>
      <t xml:space="preserve"> - 181,455</t>
    </r>
  </si>
  <si>
    <t>NE</t>
  </si>
  <si>
    <t>TO Chodov</t>
  </si>
  <si>
    <t>NEZNÁMÝ</t>
  </si>
  <si>
    <r>
      <rPr>
        <b/>
        <sz val="7"/>
        <color theme="1"/>
        <rFont val="Verdana"/>
        <family val="2"/>
        <charset val="238"/>
      </rPr>
      <t>Přechod (služ.):</t>
    </r>
    <r>
      <rPr>
        <sz val="7"/>
        <color theme="1"/>
        <rFont val="Verdana"/>
        <family val="2"/>
        <charset val="238"/>
      </rPr>
      <t xml:space="preserve">
198,250-ŽB</t>
    </r>
  </si>
  <si>
    <r>
      <rPr>
        <b/>
        <sz val="8"/>
        <color theme="1"/>
        <rFont val="Verdana"/>
        <family val="2"/>
        <charset val="238"/>
      </rPr>
      <t>ZV1</t>
    </r>
    <r>
      <rPr>
        <sz val="8"/>
        <color theme="1"/>
        <rFont val="Verdana"/>
        <family val="2"/>
        <charset val="238"/>
      </rPr>
      <t xml:space="preserve"> - 207,457</t>
    </r>
  </si>
  <si>
    <t>ŽST Sokolov seř. n.</t>
  </si>
  <si>
    <t>J 49-1:9-300 -zl-P-p-CZ-b</t>
  </si>
  <si>
    <t>1C</t>
  </si>
  <si>
    <t>J 49-1:9-300 -zl-P-l-CZ-b</t>
  </si>
  <si>
    <t>Chodov</t>
  </si>
  <si>
    <t>ŽST Nové Sedlo u L.</t>
  </si>
  <si>
    <t>N. Sedlo u L. - Sokolov</t>
  </si>
  <si>
    <t xml:space="preserve">197,515 - 198,415 </t>
  </si>
  <si>
    <t>197,489 - 198,415</t>
  </si>
  <si>
    <t>198,941 - 199,700</t>
  </si>
  <si>
    <t>207,000 - 207,457</t>
  </si>
  <si>
    <t>TO Tršnice</t>
  </si>
  <si>
    <t>Tršnice - Cheb</t>
  </si>
  <si>
    <t>Tršnice</t>
  </si>
  <si>
    <t>234,035 - 235,366</t>
  </si>
  <si>
    <t>234,037 - 235,361</t>
  </si>
  <si>
    <t>TO Cheb</t>
  </si>
  <si>
    <t>Plzeň hl. n. - Cheb</t>
  </si>
  <si>
    <t>Lipová u Ch. - Cheb</t>
  </si>
  <si>
    <r>
      <rPr>
        <b/>
        <sz val="7"/>
        <color rgb="FFFF0000"/>
        <rFont val="Verdana"/>
        <family val="2"/>
        <charset val="238"/>
      </rPr>
      <t xml:space="preserve">Přejezd: </t>
    </r>
    <r>
      <rPr>
        <sz val="7"/>
        <color rgb="FFFF0000"/>
        <rFont val="Verdana"/>
        <family val="2"/>
        <charset val="238"/>
      </rPr>
      <t>P308
450,996 - STRAIL</t>
    </r>
  </si>
  <si>
    <t>Cheb</t>
  </si>
  <si>
    <t>448,300 - 448,482</t>
  </si>
  <si>
    <t>450,700 - 451,000</t>
  </si>
  <si>
    <t>452,244 - 452,200</t>
  </si>
  <si>
    <t>TO Františkovy Lázně</t>
  </si>
  <si>
    <t>Vojtanov st. hr. - Cheb</t>
  </si>
  <si>
    <t>F. Lázně - Cheb</t>
  </si>
  <si>
    <r>
      <rPr>
        <b/>
        <sz val="7"/>
        <color theme="1"/>
        <rFont val="Verdana"/>
        <family val="2"/>
        <charset val="238"/>
      </rPr>
      <t xml:space="preserve">Přejezdy:
</t>
    </r>
    <r>
      <rPr>
        <sz val="7"/>
        <color theme="1"/>
        <rFont val="Verdana"/>
        <family val="2"/>
        <charset val="238"/>
      </rPr>
      <t xml:space="preserve">70,080 (P321)-ŽB panel
70,796 (P322)-ŽB panel
71,603 (P323)-ŽB panel
</t>
    </r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</si>
  <si>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68,313; 69,272
70,050; 71,100
70,780; 70,865
71,585; 71,691
72,400; 73,501</t>
    </r>
  </si>
  <si>
    <t>ŽST Cheb</t>
  </si>
  <si>
    <t>J S49-1:14-760 -P-l-CZ-d</t>
  </si>
  <si>
    <t>ŽST Františkovy Lázně</t>
  </si>
  <si>
    <t>J T-6° -I-L-l-HZ-d-K-komb</t>
  </si>
  <si>
    <t>3ab</t>
  </si>
  <si>
    <t>C T-6° -P-l-HZ-d-K-ZP-komb</t>
  </si>
  <si>
    <t>4ab</t>
  </si>
  <si>
    <t>C T-6° -L-l-HZ-d-K-ZP-komb</t>
  </si>
  <si>
    <t>SDKS T-12° -N-d-K-ZP-4.75</t>
  </si>
  <si>
    <t>Obl-j T-5°(500/250)-I-L-l-HZ-d</t>
  </si>
  <si>
    <t>J T-6° -I-L-p-HZ-d</t>
  </si>
  <si>
    <t>Obl-j T-5°(308/190)-I-L-l-HZ-d</t>
  </si>
  <si>
    <t>Obl-j T-5°(308/190)-I-L-p-HZ-d</t>
  </si>
  <si>
    <t>Fr. Lázně</t>
  </si>
  <si>
    <t>68,237 - 73,615</t>
  </si>
  <si>
    <t>VČ241</t>
  </si>
  <si>
    <t>VČ240</t>
  </si>
  <si>
    <t>VČ243</t>
  </si>
  <si>
    <t>VČ88</t>
  </si>
  <si>
    <t>VČ3ab</t>
  </si>
  <si>
    <t>VČ4ab</t>
  </si>
  <si>
    <t>SDKS301</t>
  </si>
  <si>
    <t>VČ5</t>
  </si>
  <si>
    <t>TO Nejdek</t>
  </si>
  <si>
    <t>METALIS - N. Hamry</t>
  </si>
  <si>
    <t>K. Vary-Sedlec 
     - Potůčky st. hr.</t>
  </si>
  <si>
    <t>N. Hamry - Pernink</t>
  </si>
  <si>
    <r>
      <rPr>
        <b/>
        <sz val="7"/>
        <color theme="1"/>
        <rFont val="Verdana"/>
        <family val="2"/>
        <charset val="238"/>
      </rPr>
      <t xml:space="preserve">Přejezdy:
</t>
    </r>
    <r>
      <rPr>
        <sz val="7"/>
        <color theme="1"/>
        <rFont val="Verdana"/>
        <family val="2"/>
        <charset val="238"/>
      </rPr>
      <t>21,306 (P174)-dřevo
21,479 (P175)-živice
21,703 (P176)-dřevo
21,828 (P177)-živice
22,467 (P178)-živice</t>
    </r>
  </si>
  <si>
    <t>Nejdek zast.</t>
  </si>
  <si>
    <t>od 21,397</t>
  </si>
  <si>
    <t>do 21,476</t>
  </si>
  <si>
    <t>dl. 79,0 m</t>
  </si>
  <si>
    <t>Nejdek -Sejfy</t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</si>
  <si>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NHPB6, NHPB7, 
NHPB8, NHPB9, NHPB10, AJ-02, NHPB11, NHPB12, PB5/1, NHPB13</t>
    </r>
  </si>
  <si>
    <t>od 31,169</t>
  </si>
  <si>
    <t>do 31,232</t>
  </si>
  <si>
    <t>dl. 63,0 m</t>
  </si>
  <si>
    <t>Nej.-Oldřichov</t>
  </si>
  <si>
    <t>od 33,093</t>
  </si>
  <si>
    <t>do 33,146</t>
  </si>
  <si>
    <t>dl. 53,0 m</t>
  </si>
  <si>
    <r>
      <rPr>
        <b/>
        <sz val="7"/>
        <color theme="1"/>
        <rFont val="Verdana"/>
        <family val="2"/>
        <charset val="238"/>
      </rPr>
      <t>Přejezdy:</t>
    </r>
    <r>
      <rPr>
        <sz val="7"/>
        <color theme="1"/>
        <rFont val="Verdana"/>
        <family val="2"/>
        <charset val="238"/>
      </rPr>
      <t xml:space="preserve">
30,794 (P188)
- dřevo + živice
31,391 (P189)
- dřevo + živice
33,690 (P190)
asfalt + živice</t>
    </r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</si>
  <si>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HPPB11, HPPB12
HPPB13, HPPB14
HPPB15, HPPB16
HPPB17, HPPB18
HPPB19, HPPB20
HPPB21, HPPB22</t>
    </r>
  </si>
  <si>
    <t>H. Blatná - Potůčky</t>
  </si>
  <si>
    <t>Potůčky zast.</t>
  </si>
  <si>
    <t>od 43,404</t>
  </si>
  <si>
    <t>do 43,467</t>
  </si>
  <si>
    <r>
      <rPr>
        <b/>
        <sz val="7"/>
        <color theme="1"/>
        <rFont val="Verdana"/>
        <family val="2"/>
        <charset val="238"/>
      </rPr>
      <t>Přejezdy:</t>
    </r>
    <r>
      <rPr>
        <sz val="7"/>
        <color theme="1"/>
        <rFont val="Verdana"/>
        <family val="2"/>
        <charset val="238"/>
      </rPr>
      <t xml:space="preserve">
42,419 (P199)-dřevo
43,314 (P200)-dřevo
44,478 (P201)-ŽB 
44,885 (P202)
- ŽB+živice
44,281 (P203)-živice</t>
    </r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</si>
  <si>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BPPB21, BPPB22
BPPB23, BPPB24
BPPB25, BPPB26
BPPB27, BPPB28</t>
    </r>
  </si>
  <si>
    <t>Chodov - N. Role</t>
  </si>
  <si>
    <t>Chodov - 
   SK-OSMÓZA</t>
  </si>
  <si>
    <t>VČ1B - NENÍ SŽDC</t>
  </si>
  <si>
    <t>SK-OSMÓZA - 
     SK-Božičany</t>
  </si>
  <si>
    <t>od 2,075</t>
  </si>
  <si>
    <t>do 2,105</t>
  </si>
  <si>
    <t>dl. 30,0 m</t>
  </si>
  <si>
    <t>VČ1 - NENÍ SŹDC</t>
  </si>
  <si>
    <t>od 4,206</t>
  </si>
  <si>
    <t>do 4,237</t>
  </si>
  <si>
    <t>dl. 31,0 m</t>
  </si>
  <si>
    <t xml:space="preserve">SK-Božíčany -
               N. Role
</t>
  </si>
  <si>
    <t>Nejdek</t>
  </si>
  <si>
    <t>21,044 - 22,969</t>
  </si>
  <si>
    <t>28,700 - 33,433</t>
  </si>
  <si>
    <t>42,410 - 45,710</t>
  </si>
  <si>
    <t>SK-OSMÓZA -SK-Božičany</t>
  </si>
  <si>
    <t>3,184 - 4,257</t>
  </si>
  <si>
    <t>TO Bečov</t>
  </si>
  <si>
    <t>Teplá - Poutnov</t>
  </si>
  <si>
    <t>M.Lázně - K.Vary d.n.</t>
  </si>
  <si>
    <t>od 21,018</t>
  </si>
  <si>
    <t>do 21,089</t>
  </si>
  <si>
    <t>dl. 71,0 m</t>
  </si>
  <si>
    <t>9/2020</t>
  </si>
  <si>
    <t>10/2020</t>
  </si>
  <si>
    <t>Bečov</t>
  </si>
  <si>
    <t>Poutnov - Bečov</t>
  </si>
  <si>
    <t>Žlutice</t>
  </si>
  <si>
    <t>6 nebo 9/2020</t>
  </si>
  <si>
    <t>Krásný Jez 
    - Teplička u KV</t>
  </si>
  <si>
    <t>UMSTEIGER</t>
  </si>
  <si>
    <t>od 35,547</t>
  </si>
  <si>
    <t>do 35,627</t>
  </si>
  <si>
    <t>dl. 80,0 m</t>
  </si>
  <si>
    <t>K.Jez zast.</t>
  </si>
  <si>
    <t>Teplička u KV.</t>
  </si>
  <si>
    <t>od 41,731</t>
  </si>
  <si>
    <t>do 41,809</t>
  </si>
  <si>
    <t>dl. 78,0 m</t>
  </si>
  <si>
    <t>19,511 - 21,520</t>
  </si>
  <si>
    <t>27,444 - 28,321</t>
  </si>
  <si>
    <t>29,888 - 31,010</t>
  </si>
  <si>
    <t>HOŠTĚC</t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</si>
  <si>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PB3, </t>
    </r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</si>
  <si>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PN2, PN3</t>
    </r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</si>
  <si>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PN8</t>
    </r>
  </si>
  <si>
    <t>TO Žlutice</t>
  </si>
  <si>
    <t>Blatno u J. - Bečov n.T.</t>
  </si>
  <si>
    <t>Blatno u Jesenice
    - Bečov n.Teplou</t>
  </si>
  <si>
    <t>Protivec - Žlutice</t>
  </si>
  <si>
    <r>
      <rPr>
        <b/>
        <sz val="7"/>
        <color theme="1"/>
        <rFont val="Verdana"/>
        <family val="2"/>
        <charset val="238"/>
      </rPr>
      <t>Přejezdy:</t>
    </r>
    <r>
      <rPr>
        <sz val="7"/>
        <color theme="1"/>
        <rFont val="Verdana"/>
        <family val="2"/>
        <charset val="238"/>
      </rPr>
      <t xml:space="preserve">
51,002 (P1808)
- dřevo
51,487 (P1809)
- ŽB</t>
    </r>
  </si>
  <si>
    <t>Dopravna Protivec</t>
  </si>
  <si>
    <t>Toužim - Otročín</t>
  </si>
  <si>
    <r>
      <rPr>
        <b/>
        <sz val="7"/>
        <color theme="1"/>
        <rFont val="Verdana"/>
        <family val="2"/>
        <charset val="238"/>
      </rPr>
      <t>Přejezdy:</t>
    </r>
    <r>
      <rPr>
        <sz val="7"/>
        <color theme="1"/>
        <rFont val="Verdana"/>
        <family val="2"/>
        <charset val="238"/>
      </rPr>
      <t xml:space="preserve">
76,492 (P1833)-ŽB</t>
    </r>
  </si>
  <si>
    <t xml:space="preserve">Otročín - Bečov </t>
  </si>
  <si>
    <r>
      <rPr>
        <b/>
        <sz val="7"/>
        <color theme="1"/>
        <rFont val="Verdana"/>
        <family val="2"/>
        <charset val="238"/>
      </rPr>
      <t>Přejezdy:</t>
    </r>
    <r>
      <rPr>
        <sz val="7"/>
        <color theme="1"/>
        <rFont val="Verdana"/>
        <family val="2"/>
        <charset val="238"/>
      </rPr>
      <t xml:space="preserve">
83,860 (P1841)-ŽB</t>
    </r>
  </si>
  <si>
    <t>50,442 - 51,665</t>
  </si>
  <si>
    <t>46,965 - 47,466</t>
  </si>
  <si>
    <t>76,477 - 76,992</t>
  </si>
  <si>
    <t>83,067 - 84,339</t>
  </si>
  <si>
    <t>9/2020
naplánovat na OP</t>
  </si>
  <si>
    <t>TO Podbořany</t>
  </si>
  <si>
    <t>Mladotice - Žatec</t>
  </si>
  <si>
    <t>Podbořany</t>
  </si>
  <si>
    <t xml:space="preserve">VČ14 </t>
  </si>
  <si>
    <t>VČ11, VČ12</t>
  </si>
  <si>
    <r>
      <rPr>
        <u/>
        <sz val="8"/>
        <color theme="1"/>
        <rFont val="Verdana"/>
        <family val="2"/>
        <charset val="238"/>
      </rPr>
      <t xml:space="preserve">PH+sypané
</t>
    </r>
    <r>
      <rPr>
        <sz val="8"/>
        <color theme="1"/>
        <rFont val="Verdana"/>
        <family val="2"/>
        <charset val="238"/>
      </rPr>
      <t>od 180,501
do 180,648
dl. 142,0 m</t>
    </r>
  </si>
  <si>
    <r>
      <rPr>
        <u/>
        <sz val="8"/>
        <color theme="1"/>
        <rFont val="Verdana"/>
        <family val="2"/>
        <charset val="238"/>
      </rPr>
      <t xml:space="preserve">PH+sypané
</t>
    </r>
    <r>
      <rPr>
        <sz val="8"/>
        <color theme="1"/>
        <rFont val="Verdana"/>
        <family val="2"/>
        <charset val="238"/>
      </rPr>
      <t>od 180,530
do 180,643
dl. 113,0 m</t>
    </r>
  </si>
  <si>
    <t>Blatno u Jesenice
            - Lubenec</t>
  </si>
  <si>
    <r>
      <rPr>
        <b/>
        <sz val="7"/>
        <color theme="1"/>
        <rFont val="Verdana"/>
        <family val="2"/>
        <charset val="238"/>
      </rPr>
      <t>Přechod:</t>
    </r>
    <r>
      <rPr>
        <sz val="7"/>
        <color theme="1"/>
        <rFont val="Verdana"/>
        <family val="2"/>
        <charset val="238"/>
      </rPr>
      <t xml:space="preserve">
180,605 - ŽB</t>
    </r>
  </si>
  <si>
    <t>Lubenec - Chyše</t>
  </si>
  <si>
    <r>
      <rPr>
        <b/>
        <sz val="7"/>
        <color theme="1"/>
        <rFont val="Verdana"/>
        <family val="2"/>
        <charset val="238"/>
      </rPr>
      <t>Přejezdy</t>
    </r>
    <r>
      <rPr>
        <sz val="7"/>
        <color theme="1"/>
        <rFont val="Verdana"/>
        <family val="2"/>
        <charset val="238"/>
      </rPr>
      <t xml:space="preserve">
</t>
    </r>
    <r>
      <rPr>
        <sz val="7"/>
        <rFont val="Verdana"/>
        <family val="2"/>
        <charset val="238"/>
      </rPr>
      <t xml:space="preserve">40,473 (P1798)-dřevo
</t>
    </r>
    <r>
      <rPr>
        <sz val="7"/>
        <color theme="1"/>
        <rFont val="Verdana"/>
        <family val="2"/>
        <charset val="238"/>
      </rPr>
      <t>42,145 (P1799)-živice</t>
    </r>
  </si>
  <si>
    <t>180,039 - 180,786</t>
  </si>
  <si>
    <t>180,064 - 180,740</t>
  </si>
  <si>
    <t>Blatno u J. - Bečov n. T.</t>
  </si>
  <si>
    <t>Blatno u J. - Lubenec</t>
  </si>
  <si>
    <t>32,500 - 33,448</t>
  </si>
  <si>
    <t>39,000 - 40,519</t>
  </si>
  <si>
    <t>8/2020</t>
  </si>
  <si>
    <t>8/2020
(3N+3N)</t>
  </si>
  <si>
    <t>8/2020
nezapomenout na Tršnice - Fr. Lázně</t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</si>
  <si>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PPB3, PPB20</t>
    </r>
  </si>
  <si>
    <r>
      <rPr>
        <b/>
        <sz val="7"/>
        <color theme="1"/>
        <rFont val="Verdana"/>
        <family val="2"/>
        <charset val="238"/>
      </rPr>
      <t>Poč. náprav:</t>
    </r>
    <r>
      <rPr>
        <sz val="7"/>
        <color theme="1"/>
        <rFont val="Verdana"/>
        <family val="2"/>
        <charset val="238"/>
      </rPr>
      <t xml:space="preserve">
PPB6, PPB18</t>
    </r>
  </si>
  <si>
    <r>
      <rPr>
        <b/>
        <sz val="7"/>
        <color theme="1"/>
        <rFont val="Verdana"/>
        <family val="2"/>
        <charset val="238"/>
      </rPr>
      <t>Počítač náprav:</t>
    </r>
    <r>
      <rPr>
        <sz val="7"/>
        <color theme="1"/>
        <rFont val="Verdana"/>
        <family val="2"/>
        <charset val="238"/>
      </rPr>
      <t xml:space="preserve">
KPB32</t>
    </r>
  </si>
  <si>
    <r>
      <rPr>
        <b/>
        <sz val="7"/>
        <color theme="1"/>
        <rFont val="Verdana"/>
        <family val="2"/>
        <charset val="238"/>
      </rPr>
      <t>Počítač náprav:</t>
    </r>
    <r>
      <rPr>
        <sz val="7"/>
        <color theme="1"/>
        <rFont val="Verdana"/>
        <family val="2"/>
        <charset val="238"/>
      </rPr>
      <t xml:space="preserve">
KPB33</t>
    </r>
  </si>
  <si>
    <t>151,041 = KV1
ZO = 150,970</t>
  </si>
  <si>
    <r>
      <rPr>
        <b/>
        <sz val="7"/>
        <color theme="1"/>
        <rFont val="Verdana"/>
        <family val="2"/>
        <charset val="238"/>
      </rPr>
      <t>Počítač náprav:</t>
    </r>
    <r>
      <rPr>
        <sz val="7"/>
        <color theme="1"/>
        <rFont val="Verdana"/>
        <family val="2"/>
        <charset val="238"/>
      </rPr>
      <t xml:space="preserve">
PPB8, PPB10, PPB12 </t>
    </r>
  </si>
  <si>
    <r>
      <rPr>
        <b/>
        <sz val="7"/>
        <color theme="1"/>
        <rFont val="Verdana"/>
        <family val="2"/>
        <charset val="238"/>
      </rPr>
      <t>Počítač náprav:</t>
    </r>
    <r>
      <rPr>
        <sz val="7"/>
        <color theme="1"/>
        <rFont val="Verdana"/>
        <family val="2"/>
        <charset val="238"/>
      </rPr>
      <t xml:space="preserve">
PPB11, PPB13</t>
    </r>
  </si>
  <si>
    <r>
      <t xml:space="preserve">PH+sypané
</t>
    </r>
    <r>
      <rPr>
        <sz val="8"/>
        <color theme="1"/>
        <rFont val="Verdana"/>
        <family val="2"/>
        <charset val="238"/>
      </rPr>
      <t>od 151,567
do 151,734
dl. 167,0 m</t>
    </r>
  </si>
  <si>
    <t>ŽST Stáž nad Ohří</t>
  </si>
  <si>
    <t>Obl-j 49-1:9-300(719/211)-zl-L-l-CZ-b</t>
  </si>
  <si>
    <r>
      <rPr>
        <b/>
        <sz val="7"/>
        <color theme="1"/>
        <rFont val="Verdana"/>
        <family val="2"/>
        <charset val="238"/>
      </rPr>
      <t>Počítač náprav:</t>
    </r>
    <r>
      <rPr>
        <sz val="7"/>
        <color theme="1"/>
        <rFont val="Verdana"/>
        <family val="2"/>
        <charset val="238"/>
      </rPr>
      <t xml:space="preserve">
OPB37, HPB2, OPB39, HPB4, HPB6, HPB8, HPB10 </t>
    </r>
  </si>
  <si>
    <r>
      <rPr>
        <b/>
        <sz val="7"/>
        <color theme="1"/>
        <rFont val="Verdana"/>
        <family val="2"/>
        <charset val="238"/>
      </rPr>
      <t>Počítač náprav:</t>
    </r>
    <r>
      <rPr>
        <sz val="7"/>
        <color theme="1"/>
        <rFont val="Verdana"/>
        <family val="2"/>
        <charset val="238"/>
      </rPr>
      <t xml:space="preserve">
OPB36, HPB1, OPB38, HPB3, HPB5, HPB7, HPB9 </t>
    </r>
  </si>
  <si>
    <t>144,732 - 145,550</t>
  </si>
  <si>
    <t>144,732 - 145,950</t>
  </si>
  <si>
    <t>151,041 - 151,789</t>
  </si>
  <si>
    <t>151,192 - 151,746</t>
  </si>
  <si>
    <t>ŽST Stráž nad Ohří</t>
  </si>
  <si>
    <t>165,550 - 165,800</t>
  </si>
  <si>
    <t>170,360 - 176,601</t>
  </si>
  <si>
    <r>
      <rPr>
        <b/>
        <sz val="7"/>
        <color rgb="FFFF0000"/>
        <rFont val="Verdana"/>
        <family val="2"/>
        <charset val="238"/>
      </rPr>
      <t>Přejezd</t>
    </r>
    <r>
      <rPr>
        <sz val="7"/>
        <color rgb="FFFF0000"/>
        <rFont val="Verdana"/>
        <family val="2"/>
        <charset val="238"/>
      </rPr>
      <t xml:space="preserve">
234,565 (P100) -  (STRAIL) - plánovaná údržba</t>
    </r>
  </si>
  <si>
    <t>B91S</t>
  </si>
  <si>
    <t>B91S/SB5</t>
  </si>
  <si>
    <t>B91S/SB6</t>
  </si>
  <si>
    <t>SB8</t>
  </si>
  <si>
    <t>MO 166,652-38,0</t>
  </si>
  <si>
    <t xml:space="preserve">MO 171,839-21,0
VYNECHAT
 </t>
  </si>
  <si>
    <r>
      <rPr>
        <b/>
        <sz val="7"/>
        <color rgb="FFFF3300"/>
        <rFont val="Verdana"/>
        <family val="2"/>
        <charset val="238"/>
      </rPr>
      <t>Přejezd</t>
    </r>
    <r>
      <rPr>
        <sz val="7"/>
        <color rgb="FFFF3300"/>
        <rFont val="Verdana"/>
        <family val="2"/>
        <charset val="238"/>
      </rPr>
      <t xml:space="preserve">
176,260 - STRAIL
VYNECHAT
</t>
    </r>
  </si>
  <si>
    <t>Obl-j S49-1:12-500(640/280)-P-l-CZ-d</t>
  </si>
  <si>
    <t>NENÍ zahrnuto do OP</t>
  </si>
  <si>
    <t>SB8/B91S</t>
  </si>
  <si>
    <t>SB6</t>
  </si>
  <si>
    <t>SB6/SB8</t>
  </si>
  <si>
    <t>PB2/SB8</t>
  </si>
  <si>
    <t>MO 68,376-11,0
VYNECHAT
MO 68,884-13,0
VYNECHAT
MO 69,237-15,0
VYNECHAT</t>
  </si>
  <si>
    <t>SB5/SB8</t>
  </si>
  <si>
    <t>dřevo</t>
  </si>
  <si>
    <t>SB5</t>
  </si>
  <si>
    <t>MO 45,385-31,0
VYNECHAT</t>
  </si>
  <si>
    <t>dřevo/SB5</t>
  </si>
  <si>
    <t>SB5/SB3,4</t>
  </si>
  <si>
    <t>MO 27,491-39,0
VYNECHAT
MO 27,673-26,0
VYNECHAT</t>
  </si>
  <si>
    <t>SB8/dřevo</t>
  </si>
  <si>
    <t xml:space="preserve">MO 41,503-10,0
VYNECHAT
</t>
  </si>
  <si>
    <t>MO 51,253 - 14,0
VYNECHAT</t>
  </si>
  <si>
    <t>dřevo/SB6</t>
  </si>
  <si>
    <t>dřevo/SB8</t>
  </si>
  <si>
    <t>dřevo/SB3,4</t>
  </si>
  <si>
    <t>K. V.-Sedlec 
       - Potůčky st. hr.</t>
  </si>
  <si>
    <t>Vyjádření SŽG</t>
  </si>
  <si>
    <t>Vyjádření SŽG:</t>
  </si>
  <si>
    <r>
      <rPr>
        <b/>
        <sz val="8"/>
        <color rgb="FF00B050"/>
        <rFont val="Verdana"/>
        <family val="2"/>
        <charset val="238"/>
      </rPr>
      <t>1 - přebírám si informaci o změně mapových podkladů k datu výluky</t>
    </r>
    <r>
      <rPr>
        <sz val="8"/>
        <color theme="1"/>
        <rFont val="Verdana"/>
        <family val="2"/>
        <charset val="238"/>
      </rPr>
      <t xml:space="preserve"> = informace se dostane ke správkyni mapových podkladů, že budou k datu výluky "poničené" opravnou/údržbovou prací - vznikne neauktuálnost, kterou si vyřešíme sami</t>
    </r>
  </si>
  <si>
    <r>
      <rPr>
        <b/>
        <sz val="8"/>
        <color rgb="FF00B050"/>
        <rFont val="Verdana"/>
        <family val="2"/>
        <charset val="238"/>
      </rPr>
      <t>2 - pod podmínkou, že bude znám projekt Nejdek - st. hran.</t>
    </r>
    <r>
      <rPr>
        <sz val="8"/>
        <color theme="1"/>
        <rFont val="Verdana"/>
        <family val="2"/>
        <charset val="238"/>
      </rPr>
      <t xml:space="preserve"> = předpokládám, že takto s tím počítáte a že je to jen jiný (tabulkový) zápis akce z wordu…(Spolupráce se SŽG)</t>
    </r>
  </si>
  <si>
    <r>
      <rPr>
        <b/>
        <sz val="8"/>
        <color rgb="FF00B050"/>
        <rFont val="Verdana"/>
        <family val="2"/>
        <charset val="238"/>
      </rPr>
      <t>3 - vyhotovíme stavební projekt</t>
    </r>
    <r>
      <rPr>
        <sz val="8"/>
        <color theme="1"/>
        <rFont val="Verdana"/>
        <family val="2"/>
        <charset val="238"/>
      </rPr>
      <t xml:space="preserve"> = tady se nabízí využít naplno volné kapacity a prodloužit/propojit/nově vyhotovit stavební projekt žel. svršku pro realizace souvislého podbíjení - u těchto úseku bychom také jmenovali ÚOZI-I (nebo mého zástupce)</t>
    </r>
  </si>
  <si>
    <t>13.7.20 (10h-7:17) ASP
14.7.20 (10h-7:17) PUŠL+Š</t>
  </si>
  <si>
    <t>15.7.20 (7h-7:14) ASPv+Š</t>
  </si>
  <si>
    <t>14.7.20 (10h-7:17) ASPv+Š</t>
  </si>
  <si>
    <t>15.7.20 (3h-15:18) ASPv+Š</t>
  </si>
  <si>
    <t>15.7.20 (7h-7:14) ASP
16.7.20 (10h-7:17) PUŠL+Š</t>
  </si>
  <si>
    <t>1-info o změně map. podkl.</t>
  </si>
  <si>
    <t>15.7.20 (7h-7:14)
16.7.20 (10h-7:17) A+PUŠL+Š</t>
  </si>
  <si>
    <t>17.7.20 (10h-7:17) A+PUŠL+Š</t>
  </si>
  <si>
    <t>16.+17.7.20 ASP+PUŠL+Š
2N nebo 2x(10h-7:17)</t>
  </si>
  <si>
    <t>27.+28.7.20 ASP+PUŠL+Š
(výluka "sesuv")</t>
  </si>
  <si>
    <t>20.-24.7.20 (výluka "sesuv")
ASP+PUŠL+Š</t>
  </si>
  <si>
    <t>5.-16.10.20 (výluka "sesuv")
ASP+PUŠL+Š</t>
  </si>
  <si>
    <t>14.7.20 (10h-7:17) ASP
16.+17.7.20 ASP+PUŠL+Š
(výluka "sesuv")</t>
  </si>
  <si>
    <t>2-podmínka PD Nej-st.hr.</t>
  </si>
  <si>
    <t>3-SŽG stav. projekt</t>
  </si>
  <si>
    <t>štěrky</t>
  </si>
  <si>
    <t>100 m³= 1000 m (1,0 km)</t>
  </si>
  <si>
    <t>údržba</t>
  </si>
  <si>
    <t>dle PD Nejdek - st.hr</t>
  </si>
  <si>
    <t>J S49-1:7,5-190 -P-l-HZ-d</t>
  </si>
  <si>
    <t>J S49-1:9-300 -P-p-HZ-d</t>
  </si>
  <si>
    <t>VČ14</t>
  </si>
  <si>
    <r>
      <rPr>
        <b/>
        <sz val="7"/>
        <color rgb="FFFF0000"/>
        <rFont val="Verdana"/>
        <family val="2"/>
        <charset val="238"/>
      </rPr>
      <t>Poč. náprav:</t>
    </r>
    <r>
      <rPr>
        <sz val="7"/>
        <color rgb="FFFF0000"/>
        <rFont val="Verdana"/>
        <family val="2"/>
        <charset val="238"/>
      </rPr>
      <t xml:space="preserve">
PB1, PB2, PB3, PB4
PB1, PB2, PB3, PB4</t>
    </r>
  </si>
  <si>
    <t>26.5.2020
(výluka-21.-28.5.20)</t>
  </si>
  <si>
    <t>27.5.2020
(výluka-27.+28.5.20)</t>
  </si>
  <si>
    <t>výluka-9.6 - 20.6. 2020</t>
  </si>
  <si>
    <t>Přesunout 
nová SOD 2021</t>
  </si>
  <si>
    <t>nová SOD 2021</t>
  </si>
  <si>
    <r>
      <rPr>
        <b/>
        <sz val="7"/>
        <color rgb="FF0000FF"/>
        <rFont val="Verdana"/>
        <family val="2"/>
        <charset val="238"/>
      </rPr>
      <t>Přejezdy:</t>
    </r>
    <r>
      <rPr>
        <sz val="7"/>
        <color rgb="FF0000FF"/>
        <rFont val="Verdana"/>
        <family val="2"/>
        <charset val="238"/>
      </rPr>
      <t xml:space="preserve">
</t>
    </r>
    <r>
      <rPr>
        <b/>
        <sz val="7"/>
        <color rgb="FF0000FF"/>
        <rFont val="Verdana"/>
        <family val="2"/>
        <charset val="238"/>
      </rPr>
      <t>3,700 (P257)-ŽB
OP 2020</t>
    </r>
  </si>
  <si>
    <r>
      <rPr>
        <b/>
        <sz val="7"/>
        <color rgb="FFFF0000"/>
        <rFont val="Verdana"/>
        <family val="2"/>
        <charset val="238"/>
      </rPr>
      <t>Přejezdy:</t>
    </r>
    <r>
      <rPr>
        <sz val="7"/>
        <color rgb="FFFF0000"/>
        <rFont val="Verdana"/>
        <family val="2"/>
        <charset val="238"/>
      </rPr>
      <t xml:space="preserve">
2,467 (P256)-ŽB</t>
    </r>
  </si>
  <si>
    <r>
      <rPr>
        <b/>
        <sz val="7"/>
        <color rgb="FFFF0000"/>
        <rFont val="Verdana"/>
        <family val="2"/>
        <charset val="238"/>
      </rPr>
      <t>Poč. náprav:</t>
    </r>
    <r>
      <rPr>
        <sz val="7"/>
        <color rgb="FFFF0000"/>
        <rFont val="Verdana"/>
        <family val="2"/>
        <charset val="238"/>
      </rPr>
      <t xml:space="preserve">
PB4</t>
    </r>
  </si>
  <si>
    <r>
      <rPr>
        <b/>
        <sz val="7"/>
        <color rgb="FFFF0000"/>
        <rFont val="Verdana"/>
        <family val="2"/>
        <charset val="238"/>
      </rPr>
      <t>Přejezdy:</t>
    </r>
    <r>
      <rPr>
        <sz val="7"/>
        <color rgb="FFFF0000"/>
        <rFont val="Verdana"/>
        <family val="2"/>
        <charset val="238"/>
      </rPr>
      <t xml:space="preserve">
37,928 (P378)-ŽB
38,524 (P379)-živice</t>
    </r>
    <r>
      <rPr>
        <sz val="7"/>
        <color theme="1"/>
        <rFont val="Verdana"/>
        <family val="2"/>
        <charset val="238"/>
      </rPr>
      <t xml:space="preserve">
</t>
    </r>
    <r>
      <rPr>
        <b/>
        <sz val="7"/>
        <color rgb="FF0000FF"/>
        <rFont val="Verdana"/>
        <family val="2"/>
        <charset val="238"/>
      </rPr>
      <t>41,350 (P380) - 
ŽB+živice - OP 2020
→ přesun do 2021</t>
    </r>
    <r>
      <rPr>
        <sz val="7"/>
        <color theme="1"/>
        <rFont val="Verdana"/>
        <family val="2"/>
        <charset val="238"/>
      </rPr>
      <t xml:space="preserve">
</t>
    </r>
    <r>
      <rPr>
        <sz val="7"/>
        <color rgb="FFFF0000"/>
        <rFont val="Verdana"/>
        <family val="2"/>
        <charset val="238"/>
      </rPr>
      <t>41,730 (P381)-ŽB</t>
    </r>
  </si>
  <si>
    <r>
      <rPr>
        <b/>
        <sz val="7"/>
        <color rgb="FF0000FF"/>
        <rFont val="Verdana"/>
        <family val="2"/>
        <charset val="238"/>
      </rPr>
      <t>Přejezdy:</t>
    </r>
    <r>
      <rPr>
        <sz val="7"/>
        <color rgb="FF0000FF"/>
        <rFont val="Verdana"/>
        <family val="2"/>
        <charset val="238"/>
      </rPr>
      <t xml:space="preserve">
</t>
    </r>
    <r>
      <rPr>
        <b/>
        <sz val="7"/>
        <color rgb="FF0000FF"/>
        <rFont val="Verdana"/>
        <family val="2"/>
        <charset val="238"/>
      </rPr>
      <t>21,094 (P368)-živice
OP 2020</t>
    </r>
  </si>
  <si>
    <r>
      <rPr>
        <b/>
        <sz val="7"/>
        <color rgb="FF0000FF"/>
        <rFont val="Verdana"/>
        <family val="2"/>
        <charset val="238"/>
      </rPr>
      <t>Přejezdy:</t>
    </r>
    <r>
      <rPr>
        <sz val="7"/>
        <color rgb="FF0000FF"/>
        <rFont val="Verdana"/>
        <family val="2"/>
        <charset val="238"/>
      </rPr>
      <t xml:space="preserve">
</t>
    </r>
    <r>
      <rPr>
        <b/>
        <sz val="7"/>
        <color rgb="FF0000FF"/>
        <rFont val="Verdana"/>
        <family val="2"/>
        <charset val="238"/>
      </rPr>
      <t>27,692 (P371)-živice
OP 2020</t>
    </r>
  </si>
  <si>
    <r>
      <rPr>
        <b/>
        <sz val="7"/>
        <color theme="1"/>
        <rFont val="Verdana"/>
        <family val="2"/>
        <charset val="238"/>
      </rPr>
      <t>Přejezdy</t>
    </r>
    <r>
      <rPr>
        <sz val="7"/>
        <color theme="1"/>
        <rFont val="Verdana"/>
        <family val="2"/>
        <charset val="238"/>
      </rPr>
      <t xml:space="preserve">
</t>
    </r>
    <r>
      <rPr>
        <b/>
        <sz val="7"/>
        <color rgb="FF0000FF"/>
        <rFont val="Verdana"/>
        <family val="2"/>
        <charset val="238"/>
      </rPr>
      <t>33,095 (P1785) -
ŽB+sypané OP 2020</t>
    </r>
    <r>
      <rPr>
        <sz val="7"/>
        <color theme="1"/>
        <rFont val="Verdana"/>
        <family val="2"/>
        <charset val="238"/>
      </rPr>
      <t xml:space="preserve">
33,433 (P1786) -
živice
</t>
    </r>
  </si>
  <si>
    <t>Příloha č. 3</t>
  </si>
  <si>
    <r>
      <rPr>
        <b/>
        <sz val="8"/>
        <color rgb="FF00B050"/>
        <rFont val="Verdana"/>
        <family val="2"/>
        <charset val="238"/>
      </rPr>
      <t>4</t>
    </r>
    <r>
      <rPr>
        <sz val="8"/>
        <color theme="1"/>
        <rFont val="Verdana"/>
        <family val="2"/>
        <charset val="238"/>
      </rPr>
      <t xml:space="preserve"> - provedeme kontrolní měření, přeprojektujeme, dáme k dispozici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</si>
</sst>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"/>
    <numFmt numFmtId="166" formatCode="#,##0.0"/>
  </numFmts>
  <fonts count="2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rgb="FFFF0000"/>
      <name val="Verdana"/>
      <family val="2"/>
      <charset val="238"/>
    </font>
    <font>
      <sz val="7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  <font>
      <b/>
      <sz val="8"/>
      <color rgb="FFFF0000"/>
      <name val="Verdana"/>
      <family val="2"/>
      <charset val="238"/>
    </font>
    <font>
      <u/>
      <sz val="8"/>
      <color theme="1"/>
      <name val="Verdana"/>
      <family val="2"/>
      <charset val="238"/>
    </font>
    <font>
      <u/>
      <sz val="8"/>
      <color rgb="FFFF0000"/>
      <name val="Verdana"/>
      <family val="2"/>
      <charset val="238"/>
    </font>
    <font>
      <sz val="7"/>
      <color rgb="FFFF0000"/>
      <name val="Verdana"/>
      <family val="2"/>
      <charset val="238"/>
    </font>
    <font>
      <b/>
      <sz val="7"/>
      <color rgb="FFFF0000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8"/>
      <name val="Verdana"/>
      <family val="2"/>
      <charset val="238"/>
    </font>
    <font>
      <sz val="7"/>
      <name val="Verdana"/>
      <family val="2"/>
      <charset val="238"/>
    </font>
    <font>
      <sz val="8"/>
      <name val="Verdana"/>
      <family val="2"/>
      <charset val="238"/>
    </font>
    <font>
      <sz val="7"/>
      <color rgb="FFFF3300"/>
      <name val="Verdana"/>
      <family val="2"/>
      <charset val="238"/>
    </font>
    <font>
      <b/>
      <sz val="7"/>
      <color rgb="FFFF3300"/>
      <name val="Verdana"/>
      <family val="2"/>
      <charset val="238"/>
    </font>
    <font>
      <b/>
      <sz val="8"/>
      <color rgb="FF00B050"/>
      <name val="Verdana"/>
      <family val="2"/>
      <charset val="238"/>
    </font>
    <font>
      <b/>
      <u/>
      <sz val="8"/>
      <color theme="1"/>
      <name val="Verdana"/>
      <family val="2"/>
      <charset val="238"/>
    </font>
    <font>
      <b/>
      <sz val="7"/>
      <color rgb="FF0000FF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7"/>
      <color rgb="FF0000FF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hair">
        <color indexed="64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auto="1"/>
      </right>
      <top/>
      <bottom style="hair">
        <color indexed="64"/>
      </bottom>
      <diagonal/>
    </border>
    <border>
      <left style="thin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  <border>
      <left style="thin">
        <color auto="1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auto="1"/>
      </right>
      <top style="hair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indexed="64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hair">
        <color indexed="64"/>
      </right>
      <top/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indexed="64"/>
      </top>
      <bottom/>
      <diagonal/>
    </border>
    <border>
      <left style="medium">
        <color auto="1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497">
    <xf numFmtId="0" fontId="0" fillId="0" borderId="0" xfId="0"/>
    <xf numFmtId="0" fontId="2" fillId="0" borderId="0" xfId="0" applyFont="1"/>
    <xf numFmtId="0" fontId="1" fillId="0" borderId="0" xfId="0" applyFont="1"/>
    <xf numFmtId="0" fontId="5" fillId="2" borderId="1" xfId="0" applyFont="1" applyFill="1" applyBorder="1"/>
    <xf numFmtId="0" fontId="5" fillId="2" borderId="2" xfId="0" applyFont="1" applyFill="1" applyBorder="1"/>
    <xf numFmtId="0" fontId="5" fillId="2" borderId="2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4" fillId="2" borderId="1" xfId="0" applyFont="1" applyFill="1" applyBorder="1"/>
    <xf numFmtId="0" fontId="4" fillId="2" borderId="2" xfId="0" applyFont="1" applyFill="1" applyBorder="1"/>
    <xf numFmtId="0" fontId="2" fillId="0" borderId="5" xfId="0" applyFont="1" applyBorder="1"/>
    <xf numFmtId="0" fontId="2" fillId="0" borderId="6" xfId="0" applyFont="1" applyBorder="1"/>
    <xf numFmtId="165" fontId="2" fillId="0" borderId="6" xfId="0" applyNumberFormat="1" applyFont="1" applyBorder="1"/>
    <xf numFmtId="0" fontId="2" fillId="0" borderId="8" xfId="0" applyFont="1" applyBorder="1"/>
    <xf numFmtId="0" fontId="2" fillId="0" borderId="9" xfId="0" applyFont="1" applyBorder="1"/>
    <xf numFmtId="165" fontId="2" fillId="0" borderId="9" xfId="0" applyNumberFormat="1" applyFont="1" applyBorder="1"/>
    <xf numFmtId="0" fontId="2" fillId="0" borderId="10" xfId="0" applyFont="1" applyBorder="1"/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7" xfId="0" applyNumberFormat="1" applyFont="1" applyBorder="1"/>
    <xf numFmtId="164" fontId="2" fillId="0" borderId="18" xfId="0" applyNumberFormat="1" applyFont="1" applyBorder="1"/>
    <xf numFmtId="0" fontId="5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2" fillId="0" borderId="20" xfId="0" applyFont="1" applyBorder="1"/>
    <xf numFmtId="2" fontId="2" fillId="0" borderId="20" xfId="0" applyNumberFormat="1" applyFont="1" applyBorder="1"/>
    <xf numFmtId="165" fontId="2" fillId="0" borderId="20" xfId="0" applyNumberFormat="1" applyFont="1" applyBorder="1"/>
    <xf numFmtId="2" fontId="2" fillId="0" borderId="6" xfId="0" applyNumberFormat="1" applyFont="1" applyBorder="1"/>
    <xf numFmtId="0" fontId="2" fillId="0" borderId="22" xfId="0" applyFont="1" applyBorder="1"/>
    <xf numFmtId="0" fontId="2" fillId="0" borderId="7" xfId="0" applyFont="1" applyBorder="1"/>
    <xf numFmtId="0" fontId="2" fillId="0" borderId="23" xfId="0" applyFont="1" applyBorder="1"/>
    <xf numFmtId="0" fontId="2" fillId="0" borderId="24" xfId="0" applyFont="1" applyBorder="1"/>
    <xf numFmtId="2" fontId="2" fillId="0" borderId="24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/>
    <xf numFmtId="0" fontId="2" fillId="0" borderId="27" xfId="0" applyFont="1" applyBorder="1"/>
    <xf numFmtId="0" fontId="2" fillId="0" borderId="28" xfId="0" applyFont="1" applyBorder="1"/>
    <xf numFmtId="165" fontId="2" fillId="0" borderId="28" xfId="0" applyNumberFormat="1" applyFont="1" applyBorder="1"/>
    <xf numFmtId="2" fontId="2" fillId="0" borderId="8" xfId="0" applyNumberFormat="1" applyFont="1" applyBorder="1"/>
    <xf numFmtId="165" fontId="2" fillId="0" borderId="8" xfId="0" applyNumberFormat="1" applyFont="1" applyBorder="1"/>
    <xf numFmtId="0" fontId="6" fillId="0" borderId="9" xfId="0" applyFont="1" applyBorder="1"/>
    <xf numFmtId="165" fontId="6" fillId="0" borderId="9" xfId="0" applyNumberFormat="1" applyFont="1" applyBorder="1"/>
    <xf numFmtId="0" fontId="6" fillId="0" borderId="10" xfId="0" applyFont="1" applyBorder="1"/>
    <xf numFmtId="0" fontId="6" fillId="0" borderId="6" xfId="0" applyFont="1" applyBorder="1"/>
    <xf numFmtId="165" fontId="6" fillId="0" borderId="6" xfId="0" applyNumberFormat="1" applyFont="1" applyBorder="1"/>
    <xf numFmtId="0" fontId="6" fillId="0" borderId="7" xfId="0" applyFont="1" applyBorder="1"/>
    <xf numFmtId="164" fontId="2" fillId="0" borderId="31" xfId="0" applyNumberFormat="1" applyFont="1" applyBorder="1"/>
    <xf numFmtId="164" fontId="2" fillId="0" borderId="32" xfId="0" applyNumberFormat="1" applyFont="1" applyBorder="1"/>
    <xf numFmtId="164" fontId="2" fillId="0" borderId="33" xfId="0" applyNumberFormat="1" applyFont="1" applyBorder="1"/>
    <xf numFmtId="164" fontId="2" fillId="0" borderId="34" xfId="0" applyNumberFormat="1" applyFont="1" applyBorder="1"/>
    <xf numFmtId="164" fontId="2" fillId="0" borderId="35" xfId="0" applyNumberFormat="1" applyFont="1" applyBorder="1"/>
    <xf numFmtId="164" fontId="2" fillId="0" borderId="36" xfId="0" applyNumberFormat="1" applyFont="1" applyBorder="1"/>
    <xf numFmtId="0" fontId="2" fillId="0" borderId="21" xfId="0" applyFont="1" applyBorder="1"/>
    <xf numFmtId="0" fontId="2" fillId="0" borderId="37" xfId="0" applyFont="1" applyBorder="1"/>
    <xf numFmtId="164" fontId="2" fillId="0" borderId="38" xfId="0" applyNumberFormat="1" applyFont="1" applyBorder="1"/>
    <xf numFmtId="164" fontId="2" fillId="0" borderId="39" xfId="0" applyNumberFormat="1" applyFont="1" applyBorder="1"/>
    <xf numFmtId="164" fontId="2" fillId="0" borderId="40" xfId="0" applyNumberFormat="1" applyFont="1" applyBorder="1"/>
    <xf numFmtId="165" fontId="2" fillId="0" borderId="37" xfId="0" applyNumberFormat="1" applyFont="1" applyBorder="1"/>
    <xf numFmtId="0" fontId="2" fillId="3" borderId="1" xfId="0" applyFont="1" applyFill="1" applyBorder="1"/>
    <xf numFmtId="0" fontId="2" fillId="3" borderId="2" xfId="0" applyFont="1" applyFill="1" applyBorder="1"/>
    <xf numFmtId="164" fontId="2" fillId="3" borderId="11" xfId="0" applyNumberFormat="1" applyFont="1" applyFill="1" applyBorder="1"/>
    <xf numFmtId="164" fontId="2" fillId="3" borderId="16" xfId="0" applyNumberFormat="1" applyFont="1" applyFill="1" applyBorder="1"/>
    <xf numFmtId="164" fontId="2" fillId="3" borderId="41" xfId="0" applyNumberFormat="1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165" fontId="2" fillId="2" borderId="2" xfId="0" applyNumberFormat="1" applyFont="1" applyFill="1" applyBorder="1"/>
    <xf numFmtId="165" fontId="5" fillId="2" borderId="2" xfId="0" applyNumberFormat="1" applyFont="1" applyFill="1" applyBorder="1"/>
    <xf numFmtId="0" fontId="2" fillId="2" borderId="4" xfId="0" applyFont="1" applyFill="1" applyBorder="1"/>
    <xf numFmtId="0" fontId="2" fillId="0" borderId="26" xfId="0" applyFont="1" applyBorder="1" applyAlignment="1">
      <alignment wrapText="1"/>
    </xf>
    <xf numFmtId="0" fontId="9" fillId="0" borderId="9" xfId="0" applyFont="1" applyBorder="1"/>
    <xf numFmtId="0" fontId="6" fillId="0" borderId="37" xfId="0" applyFont="1" applyBorder="1"/>
    <xf numFmtId="0" fontId="9" fillId="0" borderId="37" xfId="0" applyFont="1" applyBorder="1"/>
    <xf numFmtId="165" fontId="6" fillId="0" borderId="37" xfId="0" applyNumberFormat="1" applyFont="1" applyBorder="1"/>
    <xf numFmtId="0" fontId="7" fillId="3" borderId="4" xfId="0" applyFont="1" applyFill="1" applyBorder="1" applyAlignment="1"/>
    <xf numFmtId="0" fontId="2" fillId="0" borderId="29" xfId="0" applyFont="1" applyBorder="1"/>
    <xf numFmtId="0" fontId="2" fillId="0" borderId="19" xfId="0" applyFont="1" applyBorder="1"/>
    <xf numFmtId="0" fontId="2" fillId="0" borderId="42" xfId="0" applyFont="1" applyBorder="1"/>
    <xf numFmtId="0" fontId="0" fillId="0" borderId="0" xfId="0" applyBorder="1"/>
    <xf numFmtId="0" fontId="5" fillId="2" borderId="43" xfId="0" applyFont="1" applyFill="1" applyBorder="1" applyAlignment="1">
      <alignment horizontal="center"/>
    </xf>
    <xf numFmtId="0" fontId="2" fillId="0" borderId="44" xfId="0" applyFont="1" applyBorder="1"/>
    <xf numFmtId="0" fontId="2" fillId="0" borderId="47" xfId="0" applyFont="1" applyBorder="1"/>
    <xf numFmtId="0" fontId="6" fillId="0" borderId="47" xfId="0" applyFont="1" applyBorder="1"/>
    <xf numFmtId="0" fontId="2" fillId="3" borderId="49" xfId="0" applyFont="1" applyFill="1" applyBorder="1"/>
    <xf numFmtId="0" fontId="10" fillId="0" borderId="44" xfId="0" applyFont="1" applyBorder="1"/>
    <xf numFmtId="2" fontId="2" fillId="0" borderId="9" xfId="0" applyNumberFormat="1" applyFont="1" applyBorder="1"/>
    <xf numFmtId="0" fontId="10" fillId="0" borderId="48" xfId="0" applyFont="1" applyBorder="1"/>
    <xf numFmtId="165" fontId="2" fillId="0" borderId="0" xfId="0" applyNumberFormat="1" applyFont="1"/>
    <xf numFmtId="2" fontId="2" fillId="0" borderId="37" xfId="0" applyNumberFormat="1" applyFont="1" applyBorder="1"/>
    <xf numFmtId="0" fontId="2" fillId="2" borderId="4" xfId="0" applyFont="1" applyFill="1" applyBorder="1" applyAlignment="1">
      <alignment horizontal="left" vertical="center" wrapText="1"/>
    </xf>
    <xf numFmtId="2" fontId="5" fillId="2" borderId="2" xfId="0" applyNumberFormat="1" applyFont="1" applyFill="1" applyBorder="1"/>
    <xf numFmtId="2" fontId="2" fillId="0" borderId="0" xfId="0" applyNumberFormat="1" applyFont="1"/>
    <xf numFmtId="0" fontId="2" fillId="0" borderId="52" xfId="0" applyFont="1" applyBorder="1"/>
    <xf numFmtId="0" fontId="2" fillId="0" borderId="53" xfId="0" applyFont="1" applyBorder="1"/>
    <xf numFmtId="2" fontId="2" fillId="0" borderId="53" xfId="0" applyNumberFormat="1" applyFont="1" applyBorder="1"/>
    <xf numFmtId="165" fontId="2" fillId="0" borderId="53" xfId="0" applyNumberFormat="1" applyFont="1" applyBorder="1"/>
    <xf numFmtId="0" fontId="2" fillId="3" borderId="4" xfId="0" applyFont="1" applyFill="1" applyBorder="1"/>
    <xf numFmtId="164" fontId="2" fillId="0" borderId="0" xfId="0" applyNumberFormat="1" applyFont="1"/>
    <xf numFmtId="165" fontId="0" fillId="0" borderId="0" xfId="0" applyNumberFormat="1"/>
    <xf numFmtId="164" fontId="2" fillId="0" borderId="20" xfId="0" applyNumberFormat="1" applyFont="1" applyBorder="1"/>
    <xf numFmtId="164" fontId="2" fillId="0" borderId="8" xfId="0" applyNumberFormat="1" applyFont="1" applyBorder="1"/>
    <xf numFmtId="164" fontId="2" fillId="0" borderId="37" xfId="0" applyNumberFormat="1" applyFont="1" applyBorder="1"/>
    <xf numFmtId="0" fontId="10" fillId="0" borderId="20" xfId="0" applyFont="1" applyBorder="1"/>
    <xf numFmtId="164" fontId="2" fillId="0" borderId="6" xfId="0" applyNumberFormat="1" applyFont="1" applyBorder="1"/>
    <xf numFmtId="0" fontId="2" fillId="0" borderId="7" xfId="0" applyFont="1" applyBorder="1" applyAlignment="1">
      <alignment vertical="top"/>
    </xf>
    <xf numFmtId="0" fontId="2" fillId="0" borderId="26" xfId="0" applyFont="1" applyBorder="1" applyAlignment="1">
      <alignment vertical="top"/>
    </xf>
    <xf numFmtId="164" fontId="6" fillId="0" borderId="6" xfId="0" applyNumberFormat="1" applyFont="1" applyBorder="1"/>
    <xf numFmtId="164" fontId="6" fillId="0" borderId="37" xfId="0" applyNumberFormat="1" applyFont="1" applyBorder="1"/>
    <xf numFmtId="0" fontId="6" fillId="0" borderId="30" xfId="0" applyFont="1" applyBorder="1"/>
    <xf numFmtId="164" fontId="2" fillId="3" borderId="2" xfId="0" applyNumberFormat="1" applyFont="1" applyFill="1" applyBorder="1"/>
    <xf numFmtId="165" fontId="5" fillId="3" borderId="2" xfId="0" applyNumberFormat="1" applyFont="1" applyFill="1" applyBorder="1"/>
    <xf numFmtId="164" fontId="2" fillId="2" borderId="2" xfId="0" applyNumberFormat="1" applyFont="1" applyFill="1" applyBorder="1"/>
    <xf numFmtId="0" fontId="6" fillId="0" borderId="19" xfId="0" applyFont="1" applyBorder="1"/>
    <xf numFmtId="0" fontId="6" fillId="0" borderId="20" xfId="0" applyFont="1" applyBorder="1"/>
    <xf numFmtId="164" fontId="6" fillId="0" borderId="20" xfId="0" applyNumberFormat="1" applyFont="1" applyBorder="1"/>
    <xf numFmtId="165" fontId="6" fillId="0" borderId="20" xfId="0" applyNumberFormat="1" applyFont="1" applyBorder="1"/>
    <xf numFmtId="0" fontId="11" fillId="0" borderId="20" xfId="0" applyFont="1" applyBorder="1"/>
    <xf numFmtId="0" fontId="6" fillId="0" borderId="54" xfId="0" applyFont="1" applyBorder="1" applyAlignment="1">
      <alignment vertical="center" wrapText="1"/>
    </xf>
    <xf numFmtId="0" fontId="6" fillId="0" borderId="22" xfId="0" applyFont="1" applyBorder="1"/>
    <xf numFmtId="0" fontId="6" fillId="0" borderId="28" xfId="0" applyFont="1" applyBorder="1"/>
    <xf numFmtId="0" fontId="12" fillId="0" borderId="26" xfId="0" applyFont="1" applyBorder="1" applyAlignment="1">
      <alignment vertical="top" wrapText="1"/>
    </xf>
    <xf numFmtId="0" fontId="6" fillId="0" borderId="7" xfId="0" applyFont="1" applyBorder="1" applyAlignment="1">
      <alignment vertical="top"/>
    </xf>
    <xf numFmtId="0" fontId="6" fillId="0" borderId="26" xfId="0" applyFont="1" applyBorder="1" applyAlignment="1">
      <alignment vertical="top"/>
    </xf>
    <xf numFmtId="0" fontId="6" fillId="0" borderId="42" xfId="0" applyFont="1" applyBorder="1"/>
    <xf numFmtId="164" fontId="6" fillId="2" borderId="2" xfId="0" applyNumberFormat="1" applyFont="1" applyFill="1" applyBorder="1"/>
    <xf numFmtId="0" fontId="6" fillId="2" borderId="2" xfId="0" applyFont="1" applyFill="1" applyBorder="1"/>
    <xf numFmtId="165" fontId="6" fillId="2" borderId="2" xfId="0" applyNumberFormat="1" applyFont="1" applyFill="1" applyBorder="1"/>
    <xf numFmtId="165" fontId="9" fillId="2" borderId="2" xfId="0" applyNumberFormat="1" applyFont="1" applyFill="1" applyBorder="1"/>
    <xf numFmtId="0" fontId="6" fillId="2" borderId="4" xfId="0" applyFont="1" applyFill="1" applyBorder="1"/>
    <xf numFmtId="164" fontId="2" fillId="0" borderId="24" xfId="0" applyNumberFormat="1" applyFont="1" applyBorder="1"/>
    <xf numFmtId="164" fontId="6" fillId="0" borderId="24" xfId="0" applyNumberFormat="1" applyFont="1" applyBorder="1"/>
    <xf numFmtId="0" fontId="6" fillId="0" borderId="24" xfId="0" applyFont="1" applyBorder="1"/>
    <xf numFmtId="165" fontId="6" fillId="0" borderId="24" xfId="0" applyNumberFormat="1" applyFont="1" applyBorder="1"/>
    <xf numFmtId="0" fontId="6" fillId="0" borderId="25" xfId="0" applyFont="1" applyBorder="1"/>
    <xf numFmtId="0" fontId="2" fillId="0" borderId="6" xfId="0" applyFont="1" applyBorder="1" applyAlignment="1">
      <alignment horizontal="right"/>
    </xf>
    <xf numFmtId="0" fontId="2" fillId="0" borderId="30" xfId="0" applyFont="1" applyBorder="1"/>
    <xf numFmtId="0" fontId="2" fillId="0" borderId="56" xfId="0" applyFont="1" applyBorder="1"/>
    <xf numFmtId="0" fontId="2" fillId="0" borderId="57" xfId="0" applyFont="1" applyBorder="1"/>
    <xf numFmtId="164" fontId="2" fillId="0" borderId="57" xfId="0" applyNumberFormat="1" applyFont="1" applyBorder="1"/>
    <xf numFmtId="2" fontId="2" fillId="0" borderId="57" xfId="0" applyNumberFormat="1" applyFont="1" applyBorder="1"/>
    <xf numFmtId="165" fontId="2" fillId="0" borderId="57" xfId="0" applyNumberFormat="1" applyFont="1" applyBorder="1"/>
    <xf numFmtId="0" fontId="2" fillId="0" borderId="7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165" fontId="2" fillId="0" borderId="53" xfId="0" applyNumberFormat="1" applyFont="1" applyBorder="1" applyAlignment="1">
      <alignment horizontal="right"/>
    </xf>
    <xf numFmtId="165" fontId="2" fillId="0" borderId="9" xfId="0" applyNumberFormat="1" applyFont="1" applyBorder="1" applyAlignment="1">
      <alignment horizontal="right"/>
    </xf>
    <xf numFmtId="0" fontId="9" fillId="0" borderId="20" xfId="0" applyFont="1" applyBorder="1"/>
    <xf numFmtId="0" fontId="9" fillId="0" borderId="6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65" fontId="5" fillId="0" borderId="0" xfId="0" applyNumberFormat="1" applyFont="1" applyFill="1" applyBorder="1"/>
    <xf numFmtId="2" fontId="5" fillId="0" borderId="0" xfId="0" applyNumberFormat="1" applyFont="1" applyFill="1" applyBorder="1"/>
    <xf numFmtId="0" fontId="5" fillId="2" borderId="4" xfId="0" applyFont="1" applyFill="1" applyBorder="1"/>
    <xf numFmtId="164" fontId="2" fillId="0" borderId="53" xfId="0" applyNumberFormat="1" applyFont="1" applyBorder="1"/>
    <xf numFmtId="0" fontId="9" fillId="0" borderId="53" xfId="0" applyFont="1" applyBorder="1"/>
    <xf numFmtId="0" fontId="2" fillId="0" borderId="60" xfId="0" applyFont="1" applyBorder="1"/>
    <xf numFmtId="0" fontId="2" fillId="0" borderId="61" xfId="0" applyFont="1" applyBorder="1"/>
    <xf numFmtId="0" fontId="2" fillId="0" borderId="62" xfId="0" applyFont="1" applyBorder="1"/>
    <xf numFmtId="164" fontId="2" fillId="0" borderId="62" xfId="0" applyNumberFormat="1" applyFont="1" applyBorder="1"/>
    <xf numFmtId="165" fontId="2" fillId="0" borderId="62" xfId="0" applyNumberFormat="1" applyFont="1" applyBorder="1"/>
    <xf numFmtId="0" fontId="9" fillId="0" borderId="62" xfId="0" applyFont="1" applyBorder="1"/>
    <xf numFmtId="0" fontId="12" fillId="0" borderId="63" xfId="0" applyFont="1" applyBorder="1" applyAlignment="1">
      <alignment wrapText="1"/>
    </xf>
    <xf numFmtId="164" fontId="2" fillId="0" borderId="9" xfId="0" applyNumberFormat="1" applyFont="1" applyBorder="1"/>
    <xf numFmtId="164" fontId="5" fillId="2" borderId="2" xfId="0" applyNumberFormat="1" applyFont="1" applyFill="1" applyBorder="1"/>
    <xf numFmtId="0" fontId="9" fillId="0" borderId="57" xfId="0" applyFont="1" applyBorder="1"/>
    <xf numFmtId="0" fontId="2" fillId="0" borderId="58" xfId="0" applyFont="1" applyBorder="1"/>
    <xf numFmtId="0" fontId="7" fillId="0" borderId="10" xfId="0" applyFont="1" applyBorder="1" applyAlignment="1">
      <alignment vertical="top" wrapText="1"/>
    </xf>
    <xf numFmtId="0" fontId="7" fillId="0" borderId="7" xfId="0" applyFont="1" applyBorder="1" applyAlignment="1">
      <alignment vertical="top"/>
    </xf>
    <xf numFmtId="0" fontId="14" fillId="0" borderId="0" xfId="0" applyFont="1"/>
    <xf numFmtId="49" fontId="2" fillId="0" borderId="0" xfId="0" applyNumberFormat="1" applyFont="1"/>
    <xf numFmtId="49" fontId="2" fillId="0" borderId="0" xfId="0" applyNumberFormat="1" applyFont="1" applyFill="1" applyBorder="1"/>
    <xf numFmtId="49" fontId="5" fillId="2" borderId="2" xfId="0" applyNumberFormat="1" applyFont="1" applyFill="1" applyBorder="1" applyAlignment="1">
      <alignment horizontal="center"/>
    </xf>
    <xf numFmtId="0" fontId="2" fillId="0" borderId="51" xfId="0" applyFont="1" applyBorder="1"/>
    <xf numFmtId="164" fontId="2" fillId="0" borderId="51" xfId="0" applyNumberFormat="1" applyFont="1" applyBorder="1"/>
    <xf numFmtId="165" fontId="2" fillId="0" borderId="51" xfId="0" applyNumberFormat="1" applyFont="1" applyBorder="1"/>
    <xf numFmtId="0" fontId="2" fillId="0" borderId="64" xfId="0" applyFont="1" applyBorder="1"/>
    <xf numFmtId="164" fontId="2" fillId="0" borderId="64" xfId="0" applyNumberFormat="1" applyFont="1" applyBorder="1"/>
    <xf numFmtId="165" fontId="2" fillId="0" borderId="64" xfId="0" applyNumberFormat="1" applyFont="1" applyBorder="1"/>
    <xf numFmtId="0" fontId="5" fillId="0" borderId="20" xfId="0" applyFont="1" applyBorder="1"/>
    <xf numFmtId="0" fontId="10" fillId="0" borderId="6" xfId="0" applyFont="1" applyBorder="1"/>
    <xf numFmtId="0" fontId="5" fillId="0" borderId="6" xfId="0" applyFont="1" applyBorder="1"/>
    <xf numFmtId="0" fontId="5" fillId="0" borderId="9" xfId="0" applyFont="1" applyBorder="1"/>
    <xf numFmtId="0" fontId="10" fillId="0" borderId="9" xfId="0" applyFont="1" applyBorder="1"/>
    <xf numFmtId="0" fontId="2" fillId="0" borderId="68" xfId="0" applyFont="1" applyBorder="1"/>
    <xf numFmtId="0" fontId="6" fillId="0" borderId="5" xfId="0" applyFont="1" applyBorder="1"/>
    <xf numFmtId="164" fontId="6" fillId="0" borderId="9" xfId="0" applyNumberFormat="1" applyFont="1" applyBorder="1"/>
    <xf numFmtId="0" fontId="9" fillId="0" borderId="69" xfId="0" applyFont="1" applyBorder="1" applyAlignment="1">
      <alignment vertical="center"/>
    </xf>
    <xf numFmtId="0" fontId="2" fillId="0" borderId="70" xfId="0" applyFont="1" applyBorder="1"/>
    <xf numFmtId="0" fontId="2" fillId="0" borderId="71" xfId="0" applyFont="1" applyBorder="1"/>
    <xf numFmtId="164" fontId="2" fillId="0" borderId="71" xfId="0" applyNumberFormat="1" applyFont="1" applyBorder="1"/>
    <xf numFmtId="165" fontId="2" fillId="0" borderId="71" xfId="0" applyNumberFormat="1" applyFont="1" applyBorder="1"/>
    <xf numFmtId="0" fontId="2" fillId="0" borderId="55" xfId="0" applyFont="1" applyBorder="1"/>
    <xf numFmtId="49" fontId="2" fillId="0" borderId="51" xfId="0" applyNumberFormat="1" applyFont="1" applyBorder="1" applyAlignment="1">
      <alignment vertical="top"/>
    </xf>
    <xf numFmtId="49" fontId="2" fillId="0" borderId="0" xfId="0" applyNumberFormat="1" applyFont="1" applyAlignment="1">
      <alignment vertical="top"/>
    </xf>
    <xf numFmtId="0" fontId="10" fillId="0" borderId="28" xfId="0" applyFont="1" applyBorder="1"/>
    <xf numFmtId="0" fontId="2" fillId="3" borderId="4" xfId="0" applyFont="1" applyFill="1" applyBorder="1" applyAlignment="1"/>
    <xf numFmtId="0" fontId="7" fillId="0" borderId="21" xfId="0" applyFont="1" applyBorder="1" applyAlignment="1">
      <alignment wrapText="1"/>
    </xf>
    <xf numFmtId="164" fontId="2" fillId="0" borderId="28" xfId="0" applyNumberFormat="1" applyFont="1" applyBorder="1"/>
    <xf numFmtId="0" fontId="2" fillId="0" borderId="26" xfId="0" applyFont="1" applyBorder="1"/>
    <xf numFmtId="0" fontId="5" fillId="0" borderId="19" xfId="0" applyFont="1" applyBorder="1"/>
    <xf numFmtId="0" fontId="2" fillId="0" borderId="8" xfId="0" applyFont="1" applyBorder="1" applyAlignment="1">
      <alignment horizontal="left"/>
    </xf>
    <xf numFmtId="0" fontId="2" fillId="0" borderId="62" xfId="0" applyFont="1" applyBorder="1" applyAlignment="1">
      <alignment horizontal="left"/>
    </xf>
    <xf numFmtId="2" fontId="2" fillId="0" borderId="62" xfId="0" applyNumberFormat="1" applyFont="1" applyBorder="1"/>
    <xf numFmtId="0" fontId="2" fillId="0" borderId="57" xfId="0" applyFont="1" applyBorder="1" applyAlignment="1">
      <alignment horizontal="left"/>
    </xf>
    <xf numFmtId="0" fontId="2" fillId="0" borderId="71" xfId="0" applyFont="1" applyBorder="1" applyAlignment="1">
      <alignment horizontal="left"/>
    </xf>
    <xf numFmtId="2" fontId="2" fillId="0" borderId="71" xfId="0" applyNumberFormat="1" applyFont="1" applyBorder="1"/>
    <xf numFmtId="0" fontId="2" fillId="0" borderId="63" xfId="0" applyFont="1" applyBorder="1"/>
    <xf numFmtId="0" fontId="5" fillId="0" borderId="27" xfId="0" applyFont="1" applyBorder="1"/>
    <xf numFmtId="0" fontId="2" fillId="0" borderId="28" xfId="0" applyFont="1" applyBorder="1" applyAlignment="1">
      <alignment horizontal="left"/>
    </xf>
    <xf numFmtId="2" fontId="2" fillId="0" borderId="28" xfId="0" applyNumberFormat="1" applyFont="1" applyBorder="1"/>
    <xf numFmtId="0" fontId="2" fillId="0" borderId="61" xfId="0" applyFont="1" applyFill="1" applyBorder="1"/>
    <xf numFmtId="0" fontId="2" fillId="0" borderId="62" xfId="0" applyFont="1" applyFill="1" applyBorder="1"/>
    <xf numFmtId="0" fontId="2" fillId="0" borderId="62" xfId="0" applyFont="1" applyFill="1" applyBorder="1" applyAlignment="1">
      <alignment horizontal="left"/>
    </xf>
    <xf numFmtId="165" fontId="2" fillId="0" borderId="62" xfId="0" applyNumberFormat="1" applyFont="1" applyFill="1" applyBorder="1"/>
    <xf numFmtId="2" fontId="2" fillId="0" borderId="62" xfId="0" applyNumberFormat="1" applyFont="1" applyFill="1" applyBorder="1"/>
    <xf numFmtId="2" fontId="6" fillId="0" borderId="9" xfId="0" applyNumberFormat="1" applyFont="1" applyBorder="1"/>
    <xf numFmtId="0" fontId="2" fillId="2" borderId="2" xfId="0" applyFont="1" applyFill="1" applyBorder="1" applyAlignment="1">
      <alignment horizontal="left"/>
    </xf>
    <xf numFmtId="49" fontId="2" fillId="2" borderId="2" xfId="0" applyNumberFormat="1" applyFont="1" applyFill="1" applyBorder="1"/>
    <xf numFmtId="0" fontId="5" fillId="0" borderId="52" xfId="0" applyFont="1" applyBorder="1"/>
    <xf numFmtId="0" fontId="0" fillId="0" borderId="42" xfId="0" applyBorder="1"/>
    <xf numFmtId="0" fontId="0" fillId="0" borderId="37" xfId="0" applyBorder="1"/>
    <xf numFmtId="0" fontId="2" fillId="0" borderId="37" xfId="0" applyFont="1" applyBorder="1" applyAlignment="1">
      <alignment horizontal="left"/>
    </xf>
    <xf numFmtId="2" fontId="2" fillId="2" borderId="2" xfId="0" applyNumberFormat="1" applyFont="1" applyFill="1" applyBorder="1"/>
    <xf numFmtId="0" fontId="2" fillId="0" borderId="73" xfId="0" applyFont="1" applyBorder="1"/>
    <xf numFmtId="0" fontId="2" fillId="0" borderId="69" xfId="0" applyFont="1" applyBorder="1"/>
    <xf numFmtId="165" fontId="2" fillId="0" borderId="69" xfId="0" applyNumberFormat="1" applyFont="1" applyBorder="1"/>
    <xf numFmtId="2" fontId="2" fillId="0" borderId="69" xfId="0" applyNumberFormat="1" applyFont="1" applyBorder="1"/>
    <xf numFmtId="0" fontId="5" fillId="0" borderId="1" xfId="0" applyFont="1" applyBorder="1"/>
    <xf numFmtId="0" fontId="2" fillId="0" borderId="2" xfId="0" applyFont="1" applyBorder="1"/>
    <xf numFmtId="165" fontId="2" fillId="0" borderId="2" xfId="0" applyNumberFormat="1" applyFont="1" applyBorder="1"/>
    <xf numFmtId="2" fontId="2" fillId="0" borderId="2" xfId="0" applyNumberFormat="1" applyFont="1" applyBorder="1"/>
    <xf numFmtId="49" fontId="2" fillId="0" borderId="2" xfId="0" applyNumberFormat="1" applyFont="1" applyBorder="1"/>
    <xf numFmtId="0" fontId="2" fillId="0" borderId="4" xfId="0" applyFont="1" applyBorder="1"/>
    <xf numFmtId="0" fontId="2" fillId="0" borderId="1" xfId="0" applyFont="1" applyBorder="1"/>
    <xf numFmtId="0" fontId="2" fillId="0" borderId="2" xfId="0" applyFont="1" applyBorder="1" applyAlignment="1">
      <alignment horizontal="left"/>
    </xf>
    <xf numFmtId="49" fontId="5" fillId="2" borderId="2" xfId="0" applyNumberFormat="1" applyFont="1" applyFill="1" applyBorder="1"/>
    <xf numFmtId="0" fontId="2" fillId="0" borderId="74" xfId="0" applyFont="1" applyBorder="1"/>
    <xf numFmtId="49" fontId="2" fillId="2" borderId="2" xfId="0" applyNumberFormat="1" applyFont="1" applyFill="1" applyBorder="1" applyAlignment="1">
      <alignment horizontal="left" vertical="top"/>
    </xf>
    <xf numFmtId="0" fontId="2" fillId="0" borderId="9" xfId="0" applyFont="1" applyBorder="1" applyAlignment="1">
      <alignment horizontal="right"/>
    </xf>
    <xf numFmtId="165" fontId="15" fillId="2" borderId="2" xfId="0" applyNumberFormat="1" applyFont="1" applyFill="1" applyBorder="1"/>
    <xf numFmtId="0" fontId="7" fillId="0" borderId="26" xfId="0" applyFont="1" applyBorder="1" applyAlignment="1">
      <alignment wrapText="1"/>
    </xf>
    <xf numFmtId="0" fontId="7" fillId="0" borderId="68" xfId="0" applyFont="1" applyBorder="1" applyAlignment="1">
      <alignment wrapText="1"/>
    </xf>
    <xf numFmtId="0" fontId="10" fillId="0" borderId="47" xfId="0" applyFont="1" applyBorder="1"/>
    <xf numFmtId="0" fontId="10" fillId="0" borderId="45" xfId="0" applyFont="1" applyBorder="1"/>
    <xf numFmtId="0" fontId="10" fillId="0" borderId="46" xfId="0" applyFont="1" applyBorder="1"/>
    <xf numFmtId="0" fontId="7" fillId="0" borderId="26" xfId="0" applyFont="1" applyBorder="1" applyAlignment="1">
      <alignment vertical="top" wrapText="1"/>
    </xf>
    <xf numFmtId="0" fontId="7" fillId="0" borderId="54" xfId="0" applyFont="1" applyBorder="1" applyAlignment="1">
      <alignment vertical="top" wrapText="1"/>
    </xf>
    <xf numFmtId="0" fontId="10" fillId="0" borderId="0" xfId="0" applyFont="1" applyBorder="1"/>
    <xf numFmtId="0" fontId="2" fillId="0" borderId="0" xfId="0" applyFont="1" applyBorder="1"/>
    <xf numFmtId="0" fontId="10" fillId="0" borderId="66" xfId="0" applyFont="1" applyBorder="1" applyAlignment="1">
      <alignment vertical="top" wrapText="1"/>
    </xf>
    <xf numFmtId="0" fontId="4" fillId="0" borderId="21" xfId="0" applyFont="1" applyFill="1" applyBorder="1"/>
    <xf numFmtId="0" fontId="2" fillId="0" borderId="26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79" xfId="0" applyFont="1" applyBorder="1"/>
    <xf numFmtId="0" fontId="2" fillId="0" borderId="66" xfId="0" applyFont="1" applyBorder="1"/>
    <xf numFmtId="164" fontId="2" fillId="0" borderId="80" xfId="0" applyNumberFormat="1" applyFont="1" applyBorder="1"/>
    <xf numFmtId="164" fontId="2" fillId="0" borderId="81" xfId="0" applyNumberFormat="1" applyFont="1" applyBorder="1"/>
    <xf numFmtId="164" fontId="2" fillId="0" borderId="82" xfId="0" applyNumberFormat="1" applyFont="1" applyBorder="1"/>
    <xf numFmtId="165" fontId="2" fillId="0" borderId="66" xfId="0" applyNumberFormat="1" applyFont="1" applyBorder="1"/>
    <xf numFmtId="0" fontId="2" fillId="0" borderId="83" xfId="0" applyFont="1" applyBorder="1"/>
    <xf numFmtId="0" fontId="2" fillId="0" borderId="50" xfId="0" applyFont="1" applyBorder="1"/>
    <xf numFmtId="164" fontId="2" fillId="0" borderId="66" xfId="0" applyNumberFormat="1" applyFont="1" applyBorder="1"/>
    <xf numFmtId="164" fontId="2" fillId="0" borderId="62" xfId="0" applyNumberFormat="1" applyFont="1" applyBorder="1" applyAlignment="1">
      <alignment horizontal="left"/>
    </xf>
    <xf numFmtId="165" fontId="5" fillId="2" borderId="2" xfId="0" applyNumberFormat="1" applyFont="1" applyFill="1" applyBorder="1" applyAlignment="1">
      <alignment horizontal="center"/>
    </xf>
    <xf numFmtId="165" fontId="9" fillId="0" borderId="20" xfId="0" applyNumberFormat="1" applyFont="1" applyBorder="1"/>
    <xf numFmtId="165" fontId="9" fillId="0" borderId="28" xfId="0" applyNumberFormat="1" applyFont="1" applyBorder="1"/>
    <xf numFmtId="165" fontId="9" fillId="0" borderId="6" xfId="0" applyNumberFormat="1" applyFont="1" applyBorder="1"/>
    <xf numFmtId="0" fontId="6" fillId="0" borderId="44" xfId="0" applyFont="1" applyBorder="1"/>
    <xf numFmtId="0" fontId="6" fillId="0" borderId="23" xfId="0" applyFont="1" applyBorder="1"/>
    <xf numFmtId="0" fontId="6" fillId="0" borderId="78" xfId="0" applyFont="1" applyBorder="1"/>
    <xf numFmtId="165" fontId="9" fillId="0" borderId="24" xfId="0" applyNumberFormat="1" applyFont="1" applyBorder="1"/>
    <xf numFmtId="0" fontId="9" fillId="0" borderId="28" xfId="0" applyFont="1" applyBorder="1"/>
    <xf numFmtId="0" fontId="17" fillId="0" borderId="20" xfId="0" applyFont="1" applyBorder="1"/>
    <xf numFmtId="164" fontId="17" fillId="0" borderId="34" xfId="0" applyNumberFormat="1" applyFont="1" applyBorder="1"/>
    <xf numFmtId="164" fontId="17" fillId="0" borderId="35" xfId="0" applyNumberFormat="1" applyFont="1" applyBorder="1"/>
    <xf numFmtId="164" fontId="17" fillId="0" borderId="36" xfId="0" applyNumberFormat="1" applyFont="1" applyBorder="1"/>
    <xf numFmtId="165" fontId="17" fillId="0" borderId="20" xfId="0" applyNumberFormat="1" applyFont="1" applyBorder="1"/>
    <xf numFmtId="0" fontId="17" fillId="0" borderId="6" xfId="0" applyFont="1" applyBorder="1"/>
    <xf numFmtId="164" fontId="17" fillId="0" borderId="14" xfId="0" applyNumberFormat="1" applyFont="1" applyBorder="1"/>
    <xf numFmtId="164" fontId="17" fillId="0" borderId="17" xfId="0" applyNumberFormat="1" applyFont="1" applyBorder="1"/>
    <xf numFmtId="164" fontId="17" fillId="0" borderId="12" xfId="0" applyNumberFormat="1" applyFont="1" applyBorder="1"/>
    <xf numFmtId="165" fontId="17" fillId="0" borderId="6" xfId="0" applyNumberFormat="1" applyFont="1" applyBorder="1"/>
    <xf numFmtId="0" fontId="17" fillId="0" borderId="24" xfId="0" applyFont="1" applyBorder="1"/>
    <xf numFmtId="164" fontId="17" fillId="0" borderId="75" xfId="0" applyNumberFormat="1" applyFont="1" applyBorder="1"/>
    <xf numFmtId="164" fontId="17" fillId="0" borderId="76" xfId="0" applyNumberFormat="1" applyFont="1" applyBorder="1"/>
    <xf numFmtId="164" fontId="17" fillId="0" borderId="77" xfId="0" applyNumberFormat="1" applyFont="1" applyBorder="1"/>
    <xf numFmtId="165" fontId="17" fillId="0" borderId="24" xfId="0" applyNumberFormat="1" applyFont="1" applyBorder="1"/>
    <xf numFmtId="0" fontId="17" fillId="0" borderId="21" xfId="0" applyFont="1" applyBorder="1"/>
    <xf numFmtId="0" fontId="16" fillId="0" borderId="21" xfId="0" applyFont="1" applyBorder="1"/>
    <xf numFmtId="0" fontId="7" fillId="0" borderId="7" xfId="0" applyFont="1" applyBorder="1" applyAlignment="1">
      <alignment vertical="top" wrapText="1"/>
    </xf>
    <xf numFmtId="0" fontId="0" fillId="0" borderId="0" xfId="0" applyAlignment="1"/>
    <xf numFmtId="0" fontId="2" fillId="2" borderId="43" xfId="0" applyFont="1" applyFill="1" applyBorder="1"/>
    <xf numFmtId="0" fontId="17" fillId="0" borderId="65" xfId="0" applyFont="1" applyBorder="1" applyAlignment="1">
      <alignment vertical="center"/>
    </xf>
    <xf numFmtId="0" fontId="17" fillId="0" borderId="62" xfId="0" applyFont="1" applyBorder="1" applyAlignment="1">
      <alignment vertical="center"/>
    </xf>
    <xf numFmtId="0" fontId="17" fillId="0" borderId="62" xfId="0" applyFont="1" applyBorder="1"/>
    <xf numFmtId="0" fontId="17" fillId="0" borderId="59" xfId="0" applyFont="1" applyBorder="1" applyAlignment="1">
      <alignment vertical="center"/>
    </xf>
    <xf numFmtId="0" fontId="17" fillId="0" borderId="71" xfId="0" applyFont="1" applyBorder="1" applyAlignment="1">
      <alignment vertical="center"/>
    </xf>
    <xf numFmtId="0" fontId="2" fillId="0" borderId="84" xfId="0" applyFont="1" applyBorder="1"/>
    <xf numFmtId="0" fontId="2" fillId="0" borderId="72" xfId="0" applyFont="1" applyBorder="1"/>
    <xf numFmtId="0" fontId="17" fillId="0" borderId="6" xfId="0" applyFont="1" applyBorder="1" applyAlignment="1">
      <alignment vertical="center"/>
    </xf>
    <xf numFmtId="49" fontId="7" fillId="2" borderId="2" xfId="0" applyNumberFormat="1" applyFont="1" applyFill="1" applyBorder="1"/>
    <xf numFmtId="49" fontId="7" fillId="0" borderId="53" xfId="0" applyNumberFormat="1" applyFont="1" applyBorder="1" applyAlignment="1">
      <alignment vertical="center" wrapText="1"/>
    </xf>
    <xf numFmtId="49" fontId="7" fillId="0" borderId="62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vertical="center" wrapText="1"/>
    </xf>
    <xf numFmtId="49" fontId="7" fillId="0" borderId="57" xfId="0" applyNumberFormat="1" applyFont="1" applyBorder="1" applyAlignment="1">
      <alignment vertical="center"/>
    </xf>
    <xf numFmtId="0" fontId="17" fillId="0" borderId="57" xfId="0" applyFont="1" applyBorder="1" applyAlignment="1">
      <alignment vertical="center"/>
    </xf>
    <xf numFmtId="49" fontId="7" fillId="0" borderId="6" xfId="0" applyNumberFormat="1" applyFont="1" applyBorder="1" applyAlignment="1">
      <alignment vertical="center"/>
    </xf>
    <xf numFmtId="0" fontId="2" fillId="0" borderId="85" xfId="0" applyFont="1" applyBorder="1"/>
    <xf numFmtId="0" fontId="17" fillId="0" borderId="8" xfId="0" applyFont="1" applyBorder="1" applyAlignment="1">
      <alignment horizontal="left" vertical="center"/>
    </xf>
    <xf numFmtId="49" fontId="7" fillId="0" borderId="8" xfId="0" applyNumberFormat="1" applyFont="1" applyBorder="1" applyAlignment="1">
      <alignment vertical="center"/>
    </xf>
    <xf numFmtId="49" fontId="7" fillId="0" borderId="62" xfId="0" applyNumberFormat="1" applyFont="1" applyBorder="1" applyAlignment="1">
      <alignment vertical="center"/>
    </xf>
    <xf numFmtId="0" fontId="17" fillId="0" borderId="70" xfId="0" applyFont="1" applyBorder="1"/>
    <xf numFmtId="0" fontId="17" fillId="0" borderId="71" xfId="0" applyFont="1" applyBorder="1"/>
    <xf numFmtId="0" fontId="17" fillId="0" borderId="71" xfId="0" applyFont="1" applyBorder="1" applyAlignment="1">
      <alignment horizontal="left"/>
    </xf>
    <xf numFmtId="165" fontId="17" fillId="0" borderId="71" xfId="0" applyNumberFormat="1" applyFont="1" applyBorder="1"/>
    <xf numFmtId="2" fontId="17" fillId="0" borderId="71" xfId="0" applyNumberFormat="1" applyFont="1" applyBorder="1"/>
    <xf numFmtId="49" fontId="16" fillId="0" borderId="62" xfId="0" applyNumberFormat="1" applyFont="1" applyBorder="1" applyAlignment="1">
      <alignment vertical="center"/>
    </xf>
    <xf numFmtId="0" fontId="17" fillId="0" borderId="61" xfId="0" applyFont="1" applyBorder="1"/>
    <xf numFmtId="0" fontId="17" fillId="0" borderId="62" xfId="0" applyFont="1" applyBorder="1" applyAlignment="1">
      <alignment horizontal="left"/>
    </xf>
    <xf numFmtId="165" fontId="17" fillId="0" borderId="62" xfId="0" applyNumberFormat="1" applyFont="1" applyBorder="1"/>
    <xf numFmtId="2" fontId="17" fillId="0" borderId="62" xfId="0" applyNumberFormat="1" applyFont="1" applyBorder="1"/>
    <xf numFmtId="49" fontId="16" fillId="0" borderId="9" xfId="0" applyNumberFormat="1" applyFont="1" applyBorder="1" applyAlignment="1">
      <alignment vertical="center"/>
    </xf>
    <xf numFmtId="49" fontId="7" fillId="0" borderId="65" xfId="0" applyNumberFormat="1" applyFont="1" applyBorder="1" applyAlignment="1">
      <alignment vertical="top" wrapText="1"/>
    </xf>
    <xf numFmtId="49" fontId="7" fillId="0" borderId="59" xfId="0" applyNumberFormat="1" applyFont="1" applyBorder="1" applyAlignment="1">
      <alignment vertical="center" wrapText="1"/>
    </xf>
    <xf numFmtId="49" fontId="7" fillId="0" borderId="69" xfId="0" applyNumberFormat="1" applyFont="1" applyBorder="1" applyAlignment="1">
      <alignment vertical="center" wrapText="1"/>
    </xf>
    <xf numFmtId="0" fontId="17" fillId="0" borderId="57" xfId="0" applyFont="1" applyBorder="1"/>
    <xf numFmtId="0" fontId="17" fillId="0" borderId="37" xfId="0" applyFont="1" applyBorder="1"/>
    <xf numFmtId="0" fontId="17" fillId="0" borderId="53" xfId="0" applyFont="1" applyBorder="1"/>
    <xf numFmtId="0" fontId="17" fillId="0" borderId="69" xfId="0" applyFont="1" applyBorder="1"/>
    <xf numFmtId="0" fontId="2" fillId="0" borderId="0" xfId="0" applyFont="1" applyFill="1"/>
    <xf numFmtId="0" fontId="2" fillId="0" borderId="10" xfId="0" applyFont="1" applyBorder="1" applyAlignment="1">
      <alignment horizontal="left"/>
    </xf>
    <xf numFmtId="0" fontId="17" fillId="0" borderId="2" xfId="0" applyFont="1" applyBorder="1"/>
    <xf numFmtId="0" fontId="17" fillId="0" borderId="28" xfId="0" applyFont="1" applyBorder="1"/>
    <xf numFmtId="164" fontId="5" fillId="2" borderId="11" xfId="0" applyNumberFormat="1" applyFont="1" applyFill="1" applyBorder="1"/>
    <xf numFmtId="164" fontId="5" fillId="2" borderId="16" xfId="0" applyNumberFormat="1" applyFont="1" applyFill="1" applyBorder="1"/>
    <xf numFmtId="164" fontId="5" fillId="2" borderId="41" xfId="0" applyNumberFormat="1" applyFont="1" applyFill="1" applyBorder="1"/>
    <xf numFmtId="0" fontId="21" fillId="2" borderId="49" xfId="0" applyFont="1" applyFill="1" applyBorder="1"/>
    <xf numFmtId="0" fontId="5" fillId="2" borderId="0" xfId="0" applyFont="1" applyFill="1" applyBorder="1" applyAlignment="1">
      <alignment horizontal="center"/>
    </xf>
    <xf numFmtId="4" fontId="2" fillId="0" borderId="20" xfId="0" applyNumberFormat="1" applyFont="1" applyBorder="1"/>
    <xf numFmtId="4" fontId="2" fillId="0" borderId="6" xfId="0" applyNumberFormat="1" applyFont="1" applyBorder="1"/>
    <xf numFmtId="4" fontId="2" fillId="0" borderId="37" xfId="0" applyNumberFormat="1" applyFont="1" applyBorder="1"/>
    <xf numFmtId="4" fontId="5" fillId="2" borderId="2" xfId="0" applyNumberFormat="1" applyFont="1" applyFill="1" applyBorder="1"/>
    <xf numFmtId="4" fontId="2" fillId="2" borderId="2" xfId="0" applyNumberFormat="1" applyFont="1" applyFill="1" applyBorder="1"/>
    <xf numFmtId="4" fontId="2" fillId="0" borderId="28" xfId="0" applyNumberFormat="1" applyFont="1" applyBorder="1"/>
    <xf numFmtId="4" fontId="6" fillId="0" borderId="20" xfId="0" applyNumberFormat="1" applyFont="1" applyBorder="1"/>
    <xf numFmtId="4" fontId="6" fillId="0" borderId="6" xfId="0" applyNumberFormat="1" applyFont="1" applyBorder="1"/>
    <xf numFmtId="4" fontId="6" fillId="0" borderId="24" xfId="0" applyNumberFormat="1" applyFont="1" applyBorder="1"/>
    <xf numFmtId="4" fontId="2" fillId="0" borderId="24" xfId="0" applyNumberFormat="1" applyFont="1" applyBorder="1"/>
    <xf numFmtId="4" fontId="5" fillId="2" borderId="2" xfId="0" applyNumberFormat="1" applyFont="1" applyFill="1" applyBorder="1" applyAlignment="1">
      <alignment horizontal="center"/>
    </xf>
    <xf numFmtId="4" fontId="2" fillId="0" borderId="66" xfId="0" applyNumberFormat="1" applyFont="1" applyBorder="1"/>
    <xf numFmtId="0" fontId="5" fillId="2" borderId="49" xfId="0" applyFont="1" applyFill="1" applyBorder="1"/>
    <xf numFmtId="0" fontId="8" fillId="2" borderId="4" xfId="0" applyFont="1" applyFill="1" applyBorder="1" applyAlignment="1">
      <alignment horizontal="left"/>
    </xf>
    <xf numFmtId="4" fontId="2" fillId="0" borderId="9" xfId="0" applyNumberFormat="1" applyFont="1" applyBorder="1"/>
    <xf numFmtId="0" fontId="5" fillId="3" borderId="1" xfId="0" applyFont="1" applyFill="1" applyBorder="1"/>
    <xf numFmtId="0" fontId="5" fillId="3" borderId="2" xfId="0" applyFont="1" applyFill="1" applyBorder="1"/>
    <xf numFmtId="4" fontId="5" fillId="3" borderId="2" xfId="0" applyNumberFormat="1" applyFont="1" applyFill="1" applyBorder="1"/>
    <xf numFmtId="0" fontId="5" fillId="3" borderId="4" xfId="0" applyFont="1" applyFill="1" applyBorder="1"/>
    <xf numFmtId="4" fontId="3" fillId="3" borderId="2" xfId="0" applyNumberFormat="1" applyFont="1" applyFill="1" applyBorder="1"/>
    <xf numFmtId="164" fontId="5" fillId="3" borderId="2" xfId="0" applyNumberFormat="1" applyFont="1" applyFill="1" applyBorder="1"/>
    <xf numFmtId="165" fontId="3" fillId="3" borderId="2" xfId="0" applyNumberFormat="1" applyFont="1" applyFill="1" applyBorder="1"/>
    <xf numFmtId="2" fontId="3" fillId="3" borderId="2" xfId="0" applyNumberFormat="1" applyFont="1" applyFill="1" applyBorder="1"/>
    <xf numFmtId="4" fontId="6" fillId="0" borderId="37" xfId="0" applyNumberFormat="1" applyFont="1" applyBorder="1"/>
    <xf numFmtId="4" fontId="2" fillId="0" borderId="0" xfId="0" applyNumberFormat="1" applyFont="1"/>
    <xf numFmtId="4" fontId="6" fillId="2" borderId="2" xfId="0" applyNumberFormat="1" applyFont="1" applyFill="1" applyBorder="1"/>
    <xf numFmtId="4" fontId="2" fillId="0" borderId="65" xfId="0" applyNumberFormat="1" applyFont="1" applyBorder="1"/>
    <xf numFmtId="4" fontId="2" fillId="0" borderId="69" xfId="0" applyNumberFormat="1" applyFont="1" applyBorder="1"/>
    <xf numFmtId="2" fontId="5" fillId="2" borderId="2" xfId="0" applyNumberFormat="1" applyFont="1" applyFill="1" applyBorder="1" applyAlignment="1">
      <alignment horizontal="center"/>
    </xf>
    <xf numFmtId="2" fontId="2" fillId="0" borderId="86" xfId="0" applyNumberFormat="1" applyFont="1" applyBorder="1"/>
    <xf numFmtId="2" fontId="2" fillId="0" borderId="51" xfId="0" applyNumberFormat="1" applyFont="1" applyBorder="1"/>
    <xf numFmtId="2" fontId="2" fillId="0" borderId="64" xfId="0" applyNumberFormat="1" applyFont="1" applyBorder="1"/>
    <xf numFmtId="0" fontId="5" fillId="3" borderId="4" xfId="0" applyFont="1" applyFill="1" applyBorder="1" applyAlignment="1"/>
    <xf numFmtId="2" fontId="6" fillId="0" borderId="6" xfId="0" applyNumberFormat="1" applyFont="1" applyBorder="1"/>
    <xf numFmtId="0" fontId="5" fillId="0" borderId="29" xfId="0" applyFont="1" applyBorder="1"/>
    <xf numFmtId="0" fontId="2" fillId="0" borderId="9" xfId="0" applyFont="1" applyBorder="1" applyAlignment="1">
      <alignment horizontal="left"/>
    </xf>
    <xf numFmtId="2" fontId="6" fillId="0" borderId="24" xfId="0" applyNumberFormat="1" applyFont="1" applyBorder="1"/>
    <xf numFmtId="0" fontId="11" fillId="0" borderId="6" xfId="0" applyFont="1" applyBorder="1"/>
    <xf numFmtId="0" fontId="6" fillId="0" borderId="29" xfId="0" applyFont="1" applyBorder="1"/>
    <xf numFmtId="0" fontId="6" fillId="0" borderId="8" xfId="0" applyFont="1" applyBorder="1"/>
    <xf numFmtId="164" fontId="6" fillId="0" borderId="8" xfId="0" applyNumberFormat="1" applyFont="1" applyBorder="1"/>
    <xf numFmtId="165" fontId="6" fillId="0" borderId="8" xfId="0" applyNumberFormat="1" applyFont="1" applyBorder="1"/>
    <xf numFmtId="2" fontId="6" fillId="0" borderId="8" xfId="0" applyNumberFormat="1" applyFont="1" applyBorder="1"/>
    <xf numFmtId="49" fontId="2" fillId="0" borderId="9" xfId="0" applyNumberFormat="1" applyFont="1" applyBorder="1" applyAlignment="1">
      <alignment horizontal="left" vertical="top"/>
    </xf>
    <xf numFmtId="49" fontId="2" fillId="0" borderId="66" xfId="0" applyNumberFormat="1" applyFont="1" applyBorder="1" applyAlignment="1">
      <alignment horizontal="left" vertical="top"/>
    </xf>
    <xf numFmtId="0" fontId="2" fillId="0" borderId="6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53" xfId="0" applyFont="1" applyBorder="1" applyAlignment="1">
      <alignment horizontal="left"/>
    </xf>
    <xf numFmtId="0" fontId="9" fillId="0" borderId="0" xfId="0" applyFont="1"/>
    <xf numFmtId="165" fontId="23" fillId="0" borderId="0" xfId="0" applyNumberFormat="1" applyFont="1"/>
    <xf numFmtId="2" fontId="9" fillId="2" borderId="2" xfId="0" applyNumberFormat="1" applyFont="1" applyFill="1" applyBorder="1"/>
    <xf numFmtId="0" fontId="9" fillId="0" borderId="30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6" fillId="0" borderId="87" xfId="0" applyFont="1" applyBorder="1"/>
    <xf numFmtId="0" fontId="6" fillId="0" borderId="12" xfId="0" applyFont="1" applyBorder="1"/>
    <xf numFmtId="0" fontId="9" fillId="0" borderId="30" xfId="0" applyFont="1" applyBorder="1" applyAlignment="1">
      <alignment vertical="top"/>
    </xf>
    <xf numFmtId="0" fontId="9" fillId="0" borderId="7" xfId="0" applyFont="1" applyBorder="1" applyAlignment="1">
      <alignment vertical="top"/>
    </xf>
    <xf numFmtId="49" fontId="2" fillId="0" borderId="64" xfId="0" applyNumberFormat="1" applyFont="1" applyBorder="1" applyAlignment="1">
      <alignment horizontal="left" vertical="top"/>
    </xf>
    <xf numFmtId="0" fontId="0" fillId="0" borderId="64" xfId="0" applyBorder="1"/>
    <xf numFmtId="49" fontId="2" fillId="0" borderId="0" xfId="0" applyNumberFormat="1" applyFont="1" applyBorder="1" applyAlignment="1">
      <alignment vertical="top"/>
    </xf>
    <xf numFmtId="49" fontId="2" fillId="0" borderId="9" xfId="0" applyNumberFormat="1" applyFont="1" applyBorder="1" applyAlignment="1">
      <alignment horizontal="left" vertical="top"/>
    </xf>
    <xf numFmtId="0" fontId="0" fillId="0" borderId="0" xfId="0" applyAlignment="1">
      <alignment horizontal="right"/>
    </xf>
    <xf numFmtId="49" fontId="2" fillId="0" borderId="65" xfId="0" applyNumberFormat="1" applyFont="1" applyBorder="1" applyAlignment="1">
      <alignment horizontal="left" vertical="top"/>
    </xf>
    <xf numFmtId="49" fontId="2" fillId="0" borderId="9" xfId="0" applyNumberFormat="1" applyFont="1" applyBorder="1" applyAlignment="1">
      <alignment horizontal="left" vertical="top"/>
    </xf>
    <xf numFmtId="49" fontId="2" fillId="0" borderId="66" xfId="0" applyNumberFormat="1" applyFont="1" applyBorder="1" applyAlignment="1">
      <alignment horizontal="left" vertical="top"/>
    </xf>
    <xf numFmtId="49" fontId="2" fillId="0" borderId="28" xfId="0" applyNumberFormat="1" applyFont="1" applyBorder="1" applyAlignment="1">
      <alignment horizontal="left" vertical="top"/>
    </xf>
    <xf numFmtId="49" fontId="2" fillId="0" borderId="71" xfId="0" applyNumberFormat="1" applyFont="1" applyBorder="1" applyAlignment="1">
      <alignment horizontal="left" vertical="top"/>
    </xf>
    <xf numFmtId="49" fontId="2" fillId="0" borderId="59" xfId="0" applyNumberFormat="1" applyFont="1" applyBorder="1" applyAlignment="1">
      <alignment horizontal="left" vertical="top"/>
    </xf>
    <xf numFmtId="49" fontId="2" fillId="0" borderId="59" xfId="0" applyNumberFormat="1" applyFont="1" applyBorder="1" applyAlignment="1">
      <alignment horizontal="left" vertical="top" wrapText="1"/>
    </xf>
    <xf numFmtId="49" fontId="2" fillId="0" borderId="65" xfId="0" applyNumberFormat="1" applyFont="1" applyBorder="1" applyAlignment="1">
      <alignment horizontal="left" vertical="top" wrapText="1"/>
    </xf>
    <xf numFmtId="49" fontId="2" fillId="0" borderId="9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6" fontId="3" fillId="3" borderId="2" xfId="0" applyNumberFormat="1" applyFont="1" applyFill="1" applyBorder="1" applyAlignment="1">
      <alignment horizontal="right"/>
    </xf>
    <xf numFmtId="4" fontId="3" fillId="3" borderId="2" xfId="0" applyNumberFormat="1" applyFont="1" applyFill="1" applyBorder="1" applyAlignment="1">
      <alignment horizontal="left"/>
    </xf>
    <xf numFmtId="0" fontId="2" fillId="0" borderId="65" xfId="0" applyFont="1" applyBorder="1" applyAlignment="1">
      <alignment horizontal="left" vertical="top" wrapText="1"/>
    </xf>
    <xf numFmtId="0" fontId="2" fillId="0" borderId="71" xfId="0" applyFont="1" applyBorder="1" applyAlignment="1">
      <alignment horizontal="left" vertical="top"/>
    </xf>
    <xf numFmtId="0" fontId="2" fillId="0" borderId="37" xfId="0" applyFont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59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49" fontId="7" fillId="0" borderId="59" xfId="0" applyNumberFormat="1" applyFont="1" applyBorder="1" applyAlignment="1">
      <alignment horizontal="left" vertical="top" wrapText="1"/>
    </xf>
    <xf numFmtId="49" fontId="7" fillId="0" borderId="9" xfId="0" applyNumberFormat="1" applyFont="1" applyBorder="1" applyAlignment="1">
      <alignment horizontal="left" vertical="top"/>
    </xf>
    <xf numFmtId="49" fontId="7" fillId="0" borderId="59" xfId="0" applyNumberFormat="1" applyFont="1" applyBorder="1" applyAlignment="1">
      <alignment horizontal="left" vertical="top"/>
    </xf>
    <xf numFmtId="49" fontId="7" fillId="0" borderId="71" xfId="0" applyNumberFormat="1" applyFont="1" applyBorder="1" applyAlignment="1">
      <alignment horizontal="left" vertical="top"/>
    </xf>
    <xf numFmtId="49" fontId="7" fillId="0" borderId="9" xfId="0" applyNumberFormat="1" applyFont="1" applyBorder="1" applyAlignment="1">
      <alignment horizontal="left" vertical="top" wrapText="1"/>
    </xf>
    <xf numFmtId="0" fontId="2" fillId="0" borderId="54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5" xfId="0" applyFont="1" applyBorder="1" applyAlignment="1">
      <alignment horizontal="center"/>
    </xf>
    <xf numFmtId="0" fontId="2" fillId="0" borderId="72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7" fillId="0" borderId="54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5" fillId="0" borderId="54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/>
    </xf>
    <xf numFmtId="0" fontId="7" fillId="0" borderId="30" xfId="0" applyFont="1" applyBorder="1" applyAlignment="1">
      <alignment horizontal="left" vertical="top" wrapText="1"/>
    </xf>
    <xf numFmtId="165" fontId="3" fillId="3" borderId="49" xfId="0" applyNumberFormat="1" applyFont="1" applyFill="1" applyBorder="1" applyAlignment="1">
      <alignment horizontal="right"/>
    </xf>
    <xf numFmtId="165" fontId="3" fillId="3" borderId="41" xfId="0" applyNumberFormat="1" applyFont="1" applyFill="1" applyBorder="1" applyAlignment="1">
      <alignment horizontal="right"/>
    </xf>
    <xf numFmtId="0" fontId="18" fillId="0" borderId="7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0" fontId="10" fillId="0" borderId="6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8" fillId="0" borderId="30" xfId="0" applyFont="1" applyBorder="1" applyAlignment="1">
      <alignment horizontal="left" vertical="top" wrapText="1"/>
    </xf>
    <xf numFmtId="0" fontId="18" fillId="0" borderId="26" xfId="0" applyFont="1" applyBorder="1" applyAlignment="1">
      <alignment horizontal="left" vertical="top" wrapText="1"/>
    </xf>
    <xf numFmtId="2" fontId="4" fillId="3" borderId="49" xfId="0" applyNumberFormat="1" applyFont="1" applyFill="1" applyBorder="1" applyAlignment="1">
      <alignment horizontal="right"/>
    </xf>
    <xf numFmtId="2" fontId="4" fillId="3" borderId="41" xfId="0" applyNumberFormat="1" applyFont="1" applyFill="1" applyBorder="1" applyAlignment="1">
      <alignment horizontal="right"/>
    </xf>
    <xf numFmtId="0" fontId="2" fillId="0" borderId="20" xfId="0" applyFont="1" applyBorder="1" applyAlignment="1">
      <alignment horizontal="left" wrapText="1"/>
    </xf>
    <xf numFmtId="0" fontId="2" fillId="0" borderId="6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12" fillId="0" borderId="10" xfId="0" applyFont="1" applyBorder="1" applyAlignment="1">
      <alignment horizontal="left" vertical="top" wrapText="1"/>
    </xf>
    <xf numFmtId="165" fontId="3" fillId="3" borderId="2" xfId="0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/>
    </xf>
    <xf numFmtId="0" fontId="2" fillId="0" borderId="54" xfId="0" applyFont="1" applyBorder="1" applyAlignment="1">
      <alignment horizontal="left" vertical="center" wrapText="1"/>
    </xf>
    <xf numFmtId="0" fontId="2" fillId="0" borderId="55" xfId="0" applyFont="1" applyBorder="1" applyAlignment="1">
      <alignment horizontal="left" vertical="center" wrapText="1"/>
    </xf>
    <xf numFmtId="0" fontId="2" fillId="0" borderId="5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3" xfId="0" applyFont="1" applyBorder="1" applyAlignment="1">
      <alignment horizontal="left"/>
    </xf>
    <xf numFmtId="0" fontId="2" fillId="0" borderId="59" xfId="0" applyFont="1" applyBorder="1" applyAlignment="1">
      <alignment horizontal="left"/>
    </xf>
    <xf numFmtId="0" fontId="7" fillId="0" borderId="50" xfId="0" applyFont="1" applyBorder="1" applyAlignment="1">
      <alignment horizontal="left" vertical="top"/>
    </xf>
    <xf numFmtId="0" fontId="12" fillId="0" borderId="21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9" fillId="0" borderId="65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66" xfId="0" applyFont="1" applyBorder="1" applyAlignment="1">
      <alignment horizontal="left" vertical="center"/>
    </xf>
    <xf numFmtId="0" fontId="24" fillId="0" borderId="54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24" fillId="0" borderId="26" xfId="0" applyFont="1" applyBorder="1" applyAlignment="1">
      <alignment horizontal="left" vertical="top" wrapText="1"/>
    </xf>
    <xf numFmtId="0" fontId="9" fillId="0" borderId="42" xfId="0" applyFont="1" applyBorder="1" applyAlignment="1">
      <alignment horizontal="left" vertical="top" wrapText="1"/>
    </xf>
    <xf numFmtId="0" fontId="9" fillId="0" borderId="27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0" fontId="2" fillId="0" borderId="20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9" fillId="0" borderId="67" xfId="0" applyFont="1" applyBorder="1" applyAlignment="1">
      <alignment horizontal="left" vertical="top" wrapText="1"/>
    </xf>
    <xf numFmtId="0" fontId="2" fillId="0" borderId="67" xfId="0" applyFont="1" applyBorder="1" applyAlignment="1">
      <alignment horizontal="left" wrapText="1"/>
    </xf>
    <xf numFmtId="0" fontId="2" fillId="0" borderId="5" xfId="0" applyFont="1" applyBorder="1" applyAlignment="1">
      <alignment horizontal="left"/>
    </xf>
    <xf numFmtId="0" fontId="12" fillId="0" borderId="54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/>
    </xf>
    <xf numFmtId="165" fontId="2" fillId="0" borderId="65" xfId="0" applyNumberFormat="1" applyFont="1" applyBorder="1" applyAlignment="1">
      <alignment horizontal="left" vertical="center" wrapText="1"/>
    </xf>
    <xf numFmtId="165" fontId="2" fillId="0" borderId="9" xfId="0" applyNumberFormat="1" applyFont="1" applyBorder="1" applyAlignment="1">
      <alignment horizontal="left" vertical="center" wrapText="1"/>
    </xf>
    <xf numFmtId="165" fontId="2" fillId="0" borderId="66" xfId="0" applyNumberFormat="1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9" fillId="0" borderId="88" xfId="0" applyFont="1" applyBorder="1" applyAlignment="1">
      <alignment horizontal="left" vertical="top" wrapText="1"/>
    </xf>
    <xf numFmtId="0" fontId="9" fillId="0" borderId="89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2" fillId="0" borderId="50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/>
    </xf>
    <xf numFmtId="165" fontId="4" fillId="3" borderId="2" xfId="0" applyNumberFormat="1" applyFont="1" applyFill="1" applyBorder="1" applyAlignment="1">
      <alignment horizontal="right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5" fillId="0" borderId="70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  <color rgb="FFCC00CC"/>
      <color rgb="FF33CC33"/>
      <color rgb="FFFF3300"/>
      <color rgb="FF66FF99"/>
      <color rgb="FF99CCFF"/>
      <color rgb="FF66FFFF"/>
      <color rgb="FF66FF66"/>
      <color rgb="FF663300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11"/>
  <sheetViews>
    <sheetView tabSelected="1" workbookViewId="0">
      <selection activeCell="O60" sqref="O60"/>
    </sheetView>
  </sheetViews>
  <sheetFormatPr defaultRowHeight="14.25" x14ac:dyDescent="0.2"/>
  <cols>
    <col min="1" max="1" width="9.296875" customWidth="1"/>
    <col min="2" max="2" width="13.8984375" customWidth="1"/>
    <col min="3" max="3" width="16.5" customWidth="1"/>
    <col min="4" max="4" width="4.5" customWidth="1"/>
    <col min="5" max="5" width="10.59765625" customWidth="1"/>
    <col min="6" max="6" width="11.69921875" customWidth="1"/>
    <col min="7" max="7" width="6.69921875" customWidth="1"/>
    <col min="8" max="8" width="5.296875" customWidth="1"/>
    <col min="9" max="9" width="17.5" customWidth="1"/>
    <col min="10" max="10" width="3.19921875" customWidth="1"/>
    <col min="11" max="11" width="16.796875" customWidth="1"/>
  </cols>
  <sheetData>
    <row r="1" spans="1:12" ht="20.25" customHeight="1" x14ac:dyDescent="0.2">
      <c r="A1" s="2" t="s">
        <v>38</v>
      </c>
      <c r="K1" s="397" t="s">
        <v>352</v>
      </c>
    </row>
    <row r="2" spans="1:12" ht="15" thickBot="1" x14ac:dyDescent="0.25">
      <c r="A2" s="2"/>
    </row>
    <row r="3" spans="1:12" ht="22.5" customHeight="1" thickBot="1" x14ac:dyDescent="0.25">
      <c r="A3" s="3" t="s">
        <v>0</v>
      </c>
      <c r="B3" s="4" t="s">
        <v>1</v>
      </c>
      <c r="C3" s="4" t="s">
        <v>2</v>
      </c>
      <c r="D3" s="5" t="s">
        <v>44</v>
      </c>
      <c r="E3" s="5" t="s">
        <v>42</v>
      </c>
      <c r="F3" s="5" t="s">
        <v>36</v>
      </c>
      <c r="G3" s="5" t="s">
        <v>50</v>
      </c>
      <c r="H3" s="5" t="s">
        <v>51</v>
      </c>
      <c r="I3" s="5" t="s">
        <v>37</v>
      </c>
      <c r="J3" s="5" t="s">
        <v>3</v>
      </c>
      <c r="K3" s="78" t="s">
        <v>312</v>
      </c>
      <c r="L3" s="288"/>
    </row>
    <row r="4" spans="1:12" ht="24.75" customHeight="1" x14ac:dyDescent="0.2">
      <c r="A4" s="216" t="s">
        <v>4</v>
      </c>
      <c r="B4" s="92" t="s">
        <v>5</v>
      </c>
      <c r="C4" s="92" t="s">
        <v>16</v>
      </c>
      <c r="D4" s="92">
        <v>1</v>
      </c>
      <c r="E4" s="92" t="s">
        <v>43</v>
      </c>
      <c r="F4" s="383" t="s">
        <v>277</v>
      </c>
      <c r="G4" s="94">
        <f>Ostrov_ASP!J9</f>
        <v>1218</v>
      </c>
      <c r="H4" s="93"/>
      <c r="I4" s="299" t="s">
        <v>321</v>
      </c>
      <c r="J4" s="290" t="s">
        <v>99</v>
      </c>
      <c r="K4" s="295" t="s">
        <v>322</v>
      </c>
    </row>
    <row r="5" spans="1:12" ht="22.5" customHeight="1" x14ac:dyDescent="0.2">
      <c r="A5" s="154"/>
      <c r="B5" s="155"/>
      <c r="C5" s="155" t="s">
        <v>16</v>
      </c>
      <c r="D5" s="155">
        <v>2</v>
      </c>
      <c r="E5" s="155" t="s">
        <v>43</v>
      </c>
      <c r="F5" s="199" t="s">
        <v>276</v>
      </c>
      <c r="G5" s="157">
        <f>Ostrov_ASP!J13</f>
        <v>818</v>
      </c>
      <c r="H5" s="200"/>
      <c r="I5" s="300" t="s">
        <v>317</v>
      </c>
      <c r="J5" s="291" t="s">
        <v>99</v>
      </c>
      <c r="K5" s="204" t="s">
        <v>322</v>
      </c>
    </row>
    <row r="6" spans="1:12" ht="14.25" customHeight="1" x14ac:dyDescent="0.2">
      <c r="A6" s="135"/>
      <c r="B6" s="136"/>
      <c r="C6" s="136" t="s">
        <v>17</v>
      </c>
      <c r="D6" s="136">
        <v>1</v>
      </c>
      <c r="E6" s="136" t="s">
        <v>48</v>
      </c>
      <c r="F6" s="201">
        <v>150.999</v>
      </c>
      <c r="G6" s="139"/>
      <c r="H6" s="138">
        <f>Ostrov_ASPv!G4+Ostrov_ASPv!H4</f>
        <v>98.39</v>
      </c>
      <c r="I6" s="302" t="s">
        <v>318</v>
      </c>
      <c r="J6" s="303" t="s">
        <v>99</v>
      </c>
      <c r="K6" s="163" t="s">
        <v>322</v>
      </c>
    </row>
    <row r="7" spans="1:12" ht="14.25" customHeight="1" x14ac:dyDescent="0.2">
      <c r="A7" s="28"/>
      <c r="B7" s="10"/>
      <c r="C7" s="10"/>
      <c r="D7" s="10">
        <v>2</v>
      </c>
      <c r="E7" s="10" t="s">
        <v>46</v>
      </c>
      <c r="F7" s="381">
        <v>151.09899999999999</v>
      </c>
      <c r="G7" s="11"/>
      <c r="H7" s="27">
        <f>Ostrov_ASPv!G5+Ostrov_ASPv!H5</f>
        <v>142.38999999999999</v>
      </c>
      <c r="I7" s="304" t="s">
        <v>319</v>
      </c>
      <c r="J7" s="297" t="s">
        <v>99</v>
      </c>
      <c r="K7" s="305" t="s">
        <v>322</v>
      </c>
    </row>
    <row r="8" spans="1:12" ht="14.25" customHeight="1" x14ac:dyDescent="0.2">
      <c r="A8" s="74"/>
      <c r="B8" s="12"/>
      <c r="C8" s="12"/>
      <c r="D8" s="12">
        <v>2</v>
      </c>
      <c r="E8" s="12" t="s">
        <v>47</v>
      </c>
      <c r="F8" s="198">
        <v>151.15899999999999</v>
      </c>
      <c r="G8" s="39"/>
      <c r="H8" s="38">
        <f>Ostrov_ASPv!G6+Ostrov_ASPv!H6</f>
        <v>89.85</v>
      </c>
      <c r="I8" s="307" t="s">
        <v>319</v>
      </c>
      <c r="J8" s="306" t="s">
        <v>99</v>
      </c>
      <c r="K8" s="181" t="s">
        <v>322</v>
      </c>
    </row>
    <row r="9" spans="1:12" ht="23.25" customHeight="1" x14ac:dyDescent="0.2">
      <c r="A9" s="154"/>
      <c r="B9" s="155"/>
      <c r="C9" s="155" t="s">
        <v>17</v>
      </c>
      <c r="D9" s="155">
        <v>1</v>
      </c>
      <c r="E9" s="155" t="s">
        <v>7</v>
      </c>
      <c r="F9" s="199" t="s">
        <v>278</v>
      </c>
      <c r="G9" s="157">
        <f>Ostrov_ASP!J21</f>
        <v>748</v>
      </c>
      <c r="H9" s="200"/>
      <c r="I9" s="301" t="s">
        <v>323</v>
      </c>
      <c r="J9" s="292" t="s">
        <v>99</v>
      </c>
      <c r="K9" s="296" t="s">
        <v>322</v>
      </c>
    </row>
    <row r="10" spans="1:12" ht="21.75" customHeight="1" x14ac:dyDescent="0.2">
      <c r="A10" s="154"/>
      <c r="B10" s="155"/>
      <c r="C10" s="155" t="s">
        <v>17</v>
      </c>
      <c r="D10" s="155">
        <v>2</v>
      </c>
      <c r="E10" s="155" t="s">
        <v>7</v>
      </c>
      <c r="F10" s="199" t="s">
        <v>279</v>
      </c>
      <c r="G10" s="157">
        <f>Ostrov_ASP!J25</f>
        <v>554</v>
      </c>
      <c r="H10" s="200"/>
      <c r="I10" s="300" t="s">
        <v>317</v>
      </c>
      <c r="J10" s="292" t="s">
        <v>99</v>
      </c>
      <c r="K10" s="204" t="s">
        <v>322</v>
      </c>
    </row>
    <row r="11" spans="1:12" ht="14.25" customHeight="1" x14ac:dyDescent="0.2">
      <c r="A11" s="154"/>
      <c r="B11" s="155"/>
      <c r="C11" s="155" t="s">
        <v>280</v>
      </c>
      <c r="D11" s="155">
        <v>1</v>
      </c>
      <c r="E11" s="155" t="s">
        <v>83</v>
      </c>
      <c r="F11" s="260">
        <v>157.76</v>
      </c>
      <c r="G11" s="157"/>
      <c r="H11" s="200">
        <f>Ostrov_ASPv!G8+Ostrov_ASPv!H8</f>
        <v>262.39</v>
      </c>
      <c r="I11" s="308" t="s">
        <v>320</v>
      </c>
      <c r="J11" s="291" t="s">
        <v>99</v>
      </c>
      <c r="K11" s="295" t="s">
        <v>322</v>
      </c>
    </row>
    <row r="12" spans="1:12" ht="14.25" customHeight="1" x14ac:dyDescent="0.2">
      <c r="A12" s="309"/>
      <c r="B12" s="310"/>
      <c r="C12" s="310" t="s">
        <v>32</v>
      </c>
      <c r="D12" s="310">
        <v>1</v>
      </c>
      <c r="E12" s="310" t="s">
        <v>43</v>
      </c>
      <c r="F12" s="311" t="s">
        <v>281</v>
      </c>
      <c r="G12" s="312">
        <f>Ostrov_ASP!J29</f>
        <v>250</v>
      </c>
      <c r="H12" s="313"/>
      <c r="I12" s="314" t="s">
        <v>324</v>
      </c>
      <c r="J12" s="294" t="s">
        <v>99</v>
      </c>
      <c r="K12" s="204" t="s">
        <v>322</v>
      </c>
    </row>
    <row r="13" spans="1:12" ht="14.25" customHeight="1" x14ac:dyDescent="0.2">
      <c r="A13" s="315"/>
      <c r="B13" s="292"/>
      <c r="C13" s="292" t="s">
        <v>32</v>
      </c>
      <c r="D13" s="292">
        <v>2</v>
      </c>
      <c r="E13" s="292" t="s">
        <v>43</v>
      </c>
      <c r="F13" s="316" t="s">
        <v>53</v>
      </c>
      <c r="G13" s="317">
        <f>Ostrov_ASP!J33</f>
        <v>420</v>
      </c>
      <c r="H13" s="318"/>
      <c r="I13" s="319" t="s">
        <v>324</v>
      </c>
      <c r="J13" s="293" t="s">
        <v>99</v>
      </c>
      <c r="K13" s="204" t="s">
        <v>322</v>
      </c>
    </row>
    <row r="14" spans="1:12" ht="21.75" customHeight="1" x14ac:dyDescent="0.2">
      <c r="A14" s="185"/>
      <c r="B14" s="186"/>
      <c r="C14" s="186" t="s">
        <v>34</v>
      </c>
      <c r="D14" s="186">
        <v>1</v>
      </c>
      <c r="E14" s="186" t="s">
        <v>43</v>
      </c>
      <c r="F14" s="202" t="s">
        <v>282</v>
      </c>
      <c r="G14" s="188">
        <f>Ostrov_ASP!J60</f>
        <v>6241</v>
      </c>
      <c r="H14" s="203"/>
      <c r="I14" s="321" t="s">
        <v>327</v>
      </c>
      <c r="J14" s="291" t="s">
        <v>99</v>
      </c>
      <c r="K14" s="295" t="s">
        <v>322</v>
      </c>
    </row>
    <row r="15" spans="1:12" ht="22.5" customHeight="1" thickBot="1" x14ac:dyDescent="0.25">
      <c r="A15" s="154"/>
      <c r="B15" s="155"/>
      <c r="C15" s="155" t="s">
        <v>34</v>
      </c>
      <c r="D15" s="155">
        <v>2</v>
      </c>
      <c r="E15" s="155" t="s">
        <v>43</v>
      </c>
      <c r="F15" s="199" t="s">
        <v>282</v>
      </c>
      <c r="G15" s="157">
        <f>Ostrov_ASP!J88</f>
        <v>6241</v>
      </c>
      <c r="H15" s="200"/>
      <c r="I15" s="322" t="s">
        <v>328</v>
      </c>
      <c r="J15" s="292" t="s">
        <v>99</v>
      </c>
      <c r="K15" s="234" t="s">
        <v>322</v>
      </c>
    </row>
    <row r="16" spans="1:12" ht="14.25" customHeight="1" thickBot="1" x14ac:dyDescent="0.25">
      <c r="A16" s="63"/>
      <c r="B16" s="64"/>
      <c r="C16" s="64"/>
      <c r="D16" s="64"/>
      <c r="E16" s="64"/>
      <c r="F16" s="214"/>
      <c r="G16" s="66">
        <f>SUM(G4:G15)</f>
        <v>16490</v>
      </c>
      <c r="H16" s="89">
        <f>SUM(H4:H15)</f>
        <v>593.02</v>
      </c>
      <c r="I16" s="298"/>
      <c r="J16" s="64"/>
      <c r="K16" s="289"/>
    </row>
    <row r="17" spans="1:11" ht="22.5" customHeight="1" x14ac:dyDescent="0.2">
      <c r="A17" s="205" t="s">
        <v>73</v>
      </c>
      <c r="B17" s="36" t="s">
        <v>5</v>
      </c>
      <c r="C17" s="36" t="s">
        <v>55</v>
      </c>
      <c r="D17" s="36">
        <v>1</v>
      </c>
      <c r="E17" s="36" t="s">
        <v>7</v>
      </c>
      <c r="F17" s="206" t="s">
        <v>74</v>
      </c>
      <c r="G17" s="37">
        <f>K.Vary_ASP!J15</f>
        <v>1193</v>
      </c>
      <c r="H17" s="207"/>
      <c r="I17" s="320" t="s">
        <v>326</v>
      </c>
      <c r="J17" s="414" t="s">
        <v>99</v>
      </c>
      <c r="K17" s="422" t="s">
        <v>322</v>
      </c>
    </row>
    <row r="18" spans="1:11" ht="14.25" customHeight="1" x14ac:dyDescent="0.2">
      <c r="A18" s="28"/>
      <c r="B18" s="10"/>
      <c r="C18" s="10"/>
      <c r="D18" s="10"/>
      <c r="E18" s="10" t="s">
        <v>75</v>
      </c>
      <c r="F18" s="381">
        <v>177.63399999999999</v>
      </c>
      <c r="G18" s="11"/>
      <c r="H18" s="27">
        <f>K.Vary_ASPv!G4+K.Vary_ASPv!H4</f>
        <v>81.39</v>
      </c>
      <c r="I18" s="421" t="s">
        <v>325</v>
      </c>
      <c r="J18" s="414"/>
      <c r="K18" s="423"/>
    </row>
    <row r="19" spans="1:11" ht="14.25" customHeight="1" x14ac:dyDescent="0.2">
      <c r="A19" s="74"/>
      <c r="B19" s="12"/>
      <c r="C19" s="12"/>
      <c r="D19" s="12"/>
      <c r="E19" s="12" t="s">
        <v>76</v>
      </c>
      <c r="F19" s="198">
        <v>178.018</v>
      </c>
      <c r="G19" s="39"/>
      <c r="H19" s="38">
        <f>K.Vary_ASPv!G5+K.Vary_ASPv!H5</f>
        <v>60.85</v>
      </c>
      <c r="I19" s="420"/>
      <c r="J19" s="413"/>
      <c r="K19" s="424"/>
    </row>
    <row r="20" spans="1:11" ht="14.25" customHeight="1" x14ac:dyDescent="0.2">
      <c r="A20" s="35"/>
      <c r="B20" s="36"/>
      <c r="C20" s="36" t="s">
        <v>55</v>
      </c>
      <c r="D20" s="36">
        <v>2</v>
      </c>
      <c r="E20" s="36" t="s">
        <v>7</v>
      </c>
      <c r="F20" s="206" t="s">
        <v>77</v>
      </c>
      <c r="G20" s="37">
        <f>K.Vary_ASP!J27</f>
        <v>925</v>
      </c>
      <c r="H20" s="207"/>
      <c r="I20" s="417" t="s">
        <v>329</v>
      </c>
      <c r="J20" s="415" t="s">
        <v>99</v>
      </c>
      <c r="K20" s="425" t="s">
        <v>322</v>
      </c>
    </row>
    <row r="21" spans="1:11" ht="14.25" customHeight="1" x14ac:dyDescent="0.2">
      <c r="A21" s="28"/>
      <c r="B21" s="10"/>
      <c r="C21" s="10"/>
      <c r="D21" s="10"/>
      <c r="E21" s="10" t="s">
        <v>80</v>
      </c>
      <c r="F21" s="381">
        <v>177.69200000000001</v>
      </c>
      <c r="G21" s="11"/>
      <c r="H21" s="27">
        <f>K.Vary_ASPv!G6+K.Vary_ASPv!H6</f>
        <v>72.39</v>
      </c>
      <c r="I21" s="418"/>
      <c r="J21" s="414"/>
      <c r="K21" s="423"/>
    </row>
    <row r="22" spans="1:11" ht="14.25" customHeight="1" x14ac:dyDescent="0.2">
      <c r="A22" s="28"/>
      <c r="B22" s="10"/>
      <c r="C22" s="10"/>
      <c r="D22" s="10"/>
      <c r="E22" s="10" t="s">
        <v>82</v>
      </c>
      <c r="F22" s="381">
        <v>177.73699999999999</v>
      </c>
      <c r="G22" s="11"/>
      <c r="H22" s="27">
        <f>K.Vary_ASPv!G7+K.Vary_ASPv!H7</f>
        <v>62.39</v>
      </c>
      <c r="I22" s="418"/>
      <c r="J22" s="414"/>
      <c r="K22" s="423"/>
    </row>
    <row r="23" spans="1:11" ht="14.25" customHeight="1" x14ac:dyDescent="0.2">
      <c r="A23" s="28"/>
      <c r="B23" s="10"/>
      <c r="C23" s="10"/>
      <c r="D23" s="10"/>
      <c r="E23" s="10" t="s">
        <v>81</v>
      </c>
      <c r="F23" s="381">
        <v>177.941</v>
      </c>
      <c r="G23" s="11"/>
      <c r="H23" s="27">
        <f>K.Vary_ASPv!G8+K.Vary_ASPv!H8</f>
        <v>49.85</v>
      </c>
      <c r="I23" s="418"/>
      <c r="J23" s="416"/>
      <c r="K23" s="426"/>
    </row>
    <row r="24" spans="1:11" ht="14.25" customHeight="1" x14ac:dyDescent="0.2">
      <c r="A24" s="28"/>
      <c r="B24" s="10"/>
      <c r="C24" s="10"/>
      <c r="D24" s="10"/>
      <c r="E24" s="10" t="s">
        <v>83</v>
      </c>
      <c r="F24" s="381">
        <v>177.61</v>
      </c>
      <c r="G24" s="11"/>
      <c r="H24" s="27">
        <f>K.Vary_ASPv!G9+K.Vary_ASPv!H9</f>
        <v>95.39</v>
      </c>
      <c r="I24" s="418"/>
      <c r="J24" s="412" t="s">
        <v>99</v>
      </c>
      <c r="K24" s="423" t="s">
        <v>322</v>
      </c>
    </row>
    <row r="25" spans="1:11" ht="14.25" customHeight="1" x14ac:dyDescent="0.2">
      <c r="A25" s="74"/>
      <c r="B25" s="12"/>
      <c r="C25" s="12"/>
      <c r="D25" s="12"/>
      <c r="E25" s="12" t="s">
        <v>54</v>
      </c>
      <c r="F25" s="198">
        <v>177.613</v>
      </c>
      <c r="G25" s="39"/>
      <c r="H25" s="38">
        <f>K.Vary_ASPv!G10+K.Vary_ASPv!H10</f>
        <v>99.85</v>
      </c>
      <c r="I25" s="418"/>
      <c r="J25" s="413"/>
      <c r="K25" s="424"/>
    </row>
    <row r="26" spans="1:11" ht="14.25" customHeight="1" x14ac:dyDescent="0.2">
      <c r="A26" s="208"/>
      <c r="B26" s="209"/>
      <c r="C26" s="209" t="s">
        <v>89</v>
      </c>
      <c r="D26" s="209">
        <v>1</v>
      </c>
      <c r="E26" s="209" t="s">
        <v>7</v>
      </c>
      <c r="F26" s="210" t="s">
        <v>92</v>
      </c>
      <c r="G26" s="211">
        <f>K.Vary_ASP!J31</f>
        <v>594</v>
      </c>
      <c r="H26" s="212"/>
      <c r="I26" s="419" t="s">
        <v>207</v>
      </c>
      <c r="J26" s="209" t="s">
        <v>49</v>
      </c>
      <c r="K26" s="204"/>
    </row>
    <row r="27" spans="1:11" ht="14.25" customHeight="1" thickBot="1" x14ac:dyDescent="0.25">
      <c r="A27" s="154"/>
      <c r="B27" s="155"/>
      <c r="C27" s="155" t="s">
        <v>89</v>
      </c>
      <c r="D27" s="155">
        <v>2</v>
      </c>
      <c r="E27" s="155" t="s">
        <v>7</v>
      </c>
      <c r="F27" s="199" t="s">
        <v>93</v>
      </c>
      <c r="G27" s="157">
        <f>K.Vary_ASP!J35</f>
        <v>594</v>
      </c>
      <c r="H27" s="200"/>
      <c r="I27" s="420"/>
      <c r="J27" s="155" t="s">
        <v>49</v>
      </c>
      <c r="K27" s="204"/>
    </row>
    <row r="28" spans="1:11" ht="14.25" customHeight="1" thickBot="1" x14ac:dyDescent="0.25">
      <c r="A28" s="63"/>
      <c r="B28" s="64"/>
      <c r="C28" s="64"/>
      <c r="D28" s="64"/>
      <c r="E28" s="64"/>
      <c r="F28" s="214"/>
      <c r="G28" s="66">
        <f>SUM(G17:G27)</f>
        <v>3306</v>
      </c>
      <c r="H28" s="89">
        <f>SUM(H17:H27)</f>
        <v>522.11</v>
      </c>
      <c r="I28" s="215"/>
      <c r="J28" s="64"/>
      <c r="K28" s="289"/>
    </row>
    <row r="29" spans="1:11" ht="14.25" customHeight="1" x14ac:dyDescent="0.2">
      <c r="A29" s="146"/>
      <c r="B29" s="146"/>
      <c r="C29" s="146"/>
      <c r="D29" s="146"/>
      <c r="E29" s="146"/>
      <c r="F29" s="147"/>
      <c r="G29" s="148"/>
      <c r="H29" s="149"/>
      <c r="I29" s="168"/>
      <c r="J29" s="146"/>
    </row>
    <row r="30" spans="1:11" ht="14.25" customHeight="1" x14ac:dyDescent="0.2">
      <c r="A30" s="146"/>
      <c r="B30" s="146"/>
      <c r="C30" s="146"/>
      <c r="D30" s="146"/>
      <c r="E30" s="146"/>
      <c r="F30" s="147"/>
      <c r="G30" s="148"/>
      <c r="H30" s="149"/>
      <c r="I30" s="168"/>
      <c r="J30" s="146"/>
    </row>
    <row r="31" spans="1:11" ht="14.25" customHeight="1" x14ac:dyDescent="0.2">
      <c r="A31" s="146"/>
      <c r="B31" s="146"/>
      <c r="C31" s="146"/>
      <c r="D31" s="146"/>
      <c r="E31" s="146"/>
      <c r="F31" s="147"/>
      <c r="G31" s="148"/>
      <c r="H31" s="149"/>
      <c r="I31" s="168"/>
      <c r="J31" s="146"/>
    </row>
    <row r="32" spans="1:11" ht="14.25" customHeight="1" x14ac:dyDescent="0.2">
      <c r="A32" s="146"/>
      <c r="B32" s="146"/>
      <c r="C32" s="146"/>
      <c r="D32" s="146"/>
      <c r="E32" s="146"/>
      <c r="F32" s="147"/>
      <c r="G32" s="148"/>
      <c r="H32" s="149"/>
      <c r="I32" s="168"/>
      <c r="J32" s="146"/>
    </row>
    <row r="33" spans="1:11" ht="14.25" customHeight="1" x14ac:dyDescent="0.2">
      <c r="A33" s="146"/>
      <c r="B33" s="146"/>
      <c r="C33" s="146"/>
      <c r="D33" s="146"/>
      <c r="E33" s="146"/>
      <c r="F33" s="147"/>
      <c r="G33" s="148"/>
      <c r="H33" s="149"/>
      <c r="I33" s="168"/>
      <c r="J33" s="146"/>
    </row>
    <row r="34" spans="1:11" ht="14.25" customHeight="1" thickBot="1" x14ac:dyDescent="0.25">
      <c r="A34" s="146"/>
      <c r="B34" s="146"/>
      <c r="C34" s="146"/>
      <c r="D34" s="146"/>
      <c r="E34" s="146"/>
      <c r="F34" s="147"/>
      <c r="G34" s="148"/>
      <c r="H34" s="149"/>
      <c r="I34" s="168"/>
      <c r="J34" s="146"/>
    </row>
    <row r="35" spans="1:11" ht="19.5" customHeight="1" thickBot="1" x14ac:dyDescent="0.25">
      <c r="A35" s="3" t="s">
        <v>0</v>
      </c>
      <c r="B35" s="4" t="s">
        <v>1</v>
      </c>
      <c r="C35" s="4" t="s">
        <v>2</v>
      </c>
      <c r="D35" s="5" t="s">
        <v>44</v>
      </c>
      <c r="E35" s="5" t="s">
        <v>42</v>
      </c>
      <c r="F35" s="5" t="s">
        <v>36</v>
      </c>
      <c r="G35" s="5" t="s">
        <v>50</v>
      </c>
      <c r="H35" s="5" t="s">
        <v>51</v>
      </c>
      <c r="I35" s="169" t="s">
        <v>37</v>
      </c>
      <c r="J35" s="5" t="s">
        <v>3</v>
      </c>
      <c r="K35" s="6" t="s">
        <v>312</v>
      </c>
    </row>
    <row r="36" spans="1:11" ht="14.25" customHeight="1" x14ac:dyDescent="0.2">
      <c r="A36" s="216" t="s">
        <v>108</v>
      </c>
      <c r="B36" s="92" t="s">
        <v>5</v>
      </c>
      <c r="C36" s="92" t="s">
        <v>109</v>
      </c>
      <c r="D36" s="92">
        <v>6</v>
      </c>
      <c r="E36" s="92" t="s">
        <v>7</v>
      </c>
      <c r="F36" s="383" t="s">
        <v>111</v>
      </c>
      <c r="G36" s="94">
        <f>Chodov_ASP!J4</f>
        <v>900</v>
      </c>
      <c r="H36" s="93"/>
      <c r="I36" s="405" t="s">
        <v>340</v>
      </c>
      <c r="J36" s="92" t="s">
        <v>99</v>
      </c>
      <c r="K36" s="15" t="s">
        <v>322</v>
      </c>
    </row>
    <row r="37" spans="1:11" ht="14.25" customHeight="1" x14ac:dyDescent="0.2">
      <c r="A37" s="154"/>
      <c r="B37" s="155"/>
      <c r="C37" s="155"/>
      <c r="D37" s="155">
        <v>8</v>
      </c>
      <c r="E37" s="155" t="s">
        <v>7</v>
      </c>
      <c r="F37" s="199" t="s">
        <v>112</v>
      </c>
      <c r="G37" s="157">
        <f>Chodov_ASP!J5</f>
        <v>926</v>
      </c>
      <c r="H37" s="200"/>
      <c r="I37" s="402"/>
      <c r="J37" s="155" t="s">
        <v>99</v>
      </c>
      <c r="K37" s="204" t="s">
        <v>322</v>
      </c>
    </row>
    <row r="38" spans="1:11" ht="14.25" customHeight="1" x14ac:dyDescent="0.2">
      <c r="A38" s="154"/>
      <c r="B38" s="155"/>
      <c r="C38" s="155" t="s">
        <v>110</v>
      </c>
      <c r="D38" s="155">
        <v>2</v>
      </c>
      <c r="E38" s="155" t="s">
        <v>43</v>
      </c>
      <c r="F38" s="199" t="s">
        <v>113</v>
      </c>
      <c r="G38" s="157">
        <f>Chodov_ASP!J9</f>
        <v>759</v>
      </c>
      <c r="H38" s="200"/>
      <c r="I38" s="404" t="s">
        <v>341</v>
      </c>
      <c r="J38" s="155" t="s">
        <v>49</v>
      </c>
      <c r="K38" s="15"/>
    </row>
    <row r="39" spans="1:11" ht="14.25" customHeight="1" x14ac:dyDescent="0.2">
      <c r="A39" s="154"/>
      <c r="B39" s="155"/>
      <c r="C39" s="155" t="s">
        <v>110</v>
      </c>
      <c r="D39" s="155">
        <v>2</v>
      </c>
      <c r="E39" s="155" t="s">
        <v>43</v>
      </c>
      <c r="F39" s="155" t="s">
        <v>114</v>
      </c>
      <c r="G39" s="157">
        <f>Chodov_ASP!J14</f>
        <v>457</v>
      </c>
      <c r="H39" s="200"/>
      <c r="I39" s="402"/>
      <c r="J39" s="155" t="s">
        <v>49</v>
      </c>
      <c r="K39" s="296"/>
    </row>
    <row r="40" spans="1:11" ht="14.25" customHeight="1" x14ac:dyDescent="0.2">
      <c r="A40" s="135"/>
      <c r="B40" s="136"/>
      <c r="C40" s="136" t="s">
        <v>104</v>
      </c>
      <c r="D40" s="136">
        <v>201</v>
      </c>
      <c r="E40" s="136" t="s">
        <v>149</v>
      </c>
      <c r="F40" s="201">
        <v>209.869</v>
      </c>
      <c r="G40" s="139"/>
      <c r="H40" s="138">
        <f>Chodov_ASPv!G4+Chodov_ASPv!H4</f>
        <v>75.849999999999994</v>
      </c>
      <c r="I40" s="403" t="s">
        <v>206</v>
      </c>
      <c r="J40" s="323" t="s">
        <v>99</v>
      </c>
      <c r="K40" s="163" t="s">
        <v>322</v>
      </c>
    </row>
    <row r="41" spans="1:11" ht="14.25" customHeight="1" x14ac:dyDescent="0.2">
      <c r="A41" s="28"/>
      <c r="B41" s="10"/>
      <c r="C41" s="10"/>
      <c r="D41" s="133" t="s">
        <v>106</v>
      </c>
      <c r="E41" s="10" t="s">
        <v>148</v>
      </c>
      <c r="F41" s="381">
        <v>209.875</v>
      </c>
      <c r="G41" s="11"/>
      <c r="H41" s="27">
        <f>Chodov_ASPv!G5+Chodov_ASPv!H5</f>
        <v>69.849999999999994</v>
      </c>
      <c r="I41" s="399"/>
      <c r="J41" s="275" t="s">
        <v>99</v>
      </c>
      <c r="K41" s="29" t="s">
        <v>322</v>
      </c>
    </row>
    <row r="42" spans="1:11" ht="14.25" customHeight="1" thickBot="1" x14ac:dyDescent="0.25">
      <c r="A42" s="217"/>
      <c r="B42" s="218"/>
      <c r="C42" s="218"/>
      <c r="D42" s="53">
        <v>202</v>
      </c>
      <c r="E42" s="53" t="s">
        <v>150</v>
      </c>
      <c r="F42" s="219">
        <v>209.952</v>
      </c>
      <c r="G42" s="57"/>
      <c r="H42" s="87">
        <f>Chodov_ASPv!G6+Chodov_ASPv!H6</f>
        <v>100.85</v>
      </c>
      <c r="I42" s="400"/>
      <c r="J42" s="324" t="s">
        <v>99</v>
      </c>
      <c r="K42" s="15" t="s">
        <v>322</v>
      </c>
    </row>
    <row r="43" spans="1:11" ht="14.25" customHeight="1" thickBot="1" x14ac:dyDescent="0.25">
      <c r="A43" s="3"/>
      <c r="B43" s="4"/>
      <c r="C43" s="4"/>
      <c r="D43" s="4"/>
      <c r="E43" s="4"/>
      <c r="F43" s="4"/>
      <c r="G43" s="66">
        <f>SUM(G36:G42)</f>
        <v>3042</v>
      </c>
      <c r="H43" s="89">
        <f>SUM(H36:H42)</f>
        <v>246.54999999999998</v>
      </c>
      <c r="I43" s="233"/>
      <c r="J43" s="4"/>
      <c r="K43" s="67"/>
    </row>
    <row r="44" spans="1:11" ht="14.25" customHeight="1" x14ac:dyDescent="0.2">
      <c r="A44" s="496" t="s">
        <v>117</v>
      </c>
      <c r="B44" s="186" t="s">
        <v>5</v>
      </c>
      <c r="C44" s="186" t="s">
        <v>116</v>
      </c>
      <c r="D44" s="186">
        <v>1</v>
      </c>
      <c r="E44" s="186" t="s">
        <v>43</v>
      </c>
      <c r="F44" s="186" t="s">
        <v>118</v>
      </c>
      <c r="G44" s="188">
        <f>Tršnice_ASP!J7</f>
        <v>1331</v>
      </c>
      <c r="H44" s="203"/>
      <c r="I44" s="406" t="s">
        <v>262</v>
      </c>
      <c r="J44" s="186" t="s">
        <v>49</v>
      </c>
      <c r="K44" s="15"/>
    </row>
    <row r="45" spans="1:11" ht="14.25" customHeight="1" thickBot="1" x14ac:dyDescent="0.25">
      <c r="A45" s="9"/>
      <c r="B45" s="13"/>
      <c r="C45" s="13"/>
      <c r="D45" s="13">
        <v>2</v>
      </c>
      <c r="E45" s="13" t="s">
        <v>43</v>
      </c>
      <c r="F45" s="13" t="s">
        <v>119</v>
      </c>
      <c r="G45" s="14">
        <f>Tršnice_ASP!J11</f>
        <v>1324</v>
      </c>
      <c r="H45" s="84"/>
      <c r="I45" s="400"/>
      <c r="J45" s="13" t="s">
        <v>49</v>
      </c>
      <c r="K45" s="15"/>
    </row>
    <row r="46" spans="1:11" ht="14.25" customHeight="1" thickBot="1" x14ac:dyDescent="0.25">
      <c r="A46" s="63"/>
      <c r="B46" s="64"/>
      <c r="C46" s="64"/>
      <c r="D46" s="64"/>
      <c r="E46" s="64"/>
      <c r="F46" s="64"/>
      <c r="G46" s="66">
        <f>SUM(G44:G45)</f>
        <v>2655</v>
      </c>
      <c r="H46" s="220"/>
      <c r="I46" s="215"/>
      <c r="J46" s="64"/>
      <c r="K46" s="67"/>
    </row>
    <row r="47" spans="1:11" ht="14.25" customHeight="1" x14ac:dyDescent="0.2">
      <c r="A47" s="216" t="s">
        <v>124</v>
      </c>
      <c r="B47" s="92" t="s">
        <v>121</v>
      </c>
      <c r="C47" s="92" t="s">
        <v>122</v>
      </c>
      <c r="D47" s="92">
        <v>2</v>
      </c>
      <c r="E47" s="92" t="s">
        <v>43</v>
      </c>
      <c r="F47" s="92" t="s">
        <v>125</v>
      </c>
      <c r="G47" s="94">
        <f>Cheb_ASP!J4</f>
        <v>182</v>
      </c>
      <c r="H47" s="93"/>
      <c r="I47" s="398" t="s">
        <v>207</v>
      </c>
      <c r="J47" s="325" t="s">
        <v>99</v>
      </c>
      <c r="K47" s="15" t="s">
        <v>322</v>
      </c>
    </row>
    <row r="48" spans="1:11" ht="14.25" customHeight="1" x14ac:dyDescent="0.2">
      <c r="A48" s="154"/>
      <c r="B48" s="155"/>
      <c r="C48" s="155"/>
      <c r="D48" s="155">
        <v>2</v>
      </c>
      <c r="E48" s="155" t="s">
        <v>43</v>
      </c>
      <c r="F48" s="155" t="s">
        <v>126</v>
      </c>
      <c r="G48" s="157">
        <f>Cheb_ASP!J5</f>
        <v>300</v>
      </c>
      <c r="H48" s="200"/>
      <c r="I48" s="399"/>
      <c r="J48" s="292" t="s">
        <v>99</v>
      </c>
      <c r="K48" s="296" t="s">
        <v>322</v>
      </c>
    </row>
    <row r="49" spans="1:11" ht="14.25" customHeight="1" thickBot="1" x14ac:dyDescent="0.25">
      <c r="A49" s="221"/>
      <c r="B49" s="222"/>
      <c r="C49" s="222"/>
      <c r="D49" s="222">
        <v>2</v>
      </c>
      <c r="E49" s="222" t="s">
        <v>43</v>
      </c>
      <c r="F49" s="222" t="s">
        <v>127</v>
      </c>
      <c r="G49" s="223">
        <f>Cheb_ASP!J6+Cheb_ASP!J7</f>
        <v>156</v>
      </c>
      <c r="H49" s="224"/>
      <c r="I49" s="400"/>
      <c r="J49" s="326" t="s">
        <v>99</v>
      </c>
      <c r="K49" s="234" t="s">
        <v>322</v>
      </c>
    </row>
    <row r="50" spans="1:11" ht="14.25" customHeight="1" thickBot="1" x14ac:dyDescent="0.25">
      <c r="A50" s="63"/>
      <c r="B50" s="64"/>
      <c r="C50" s="64"/>
      <c r="D50" s="64"/>
      <c r="E50" s="64"/>
      <c r="F50" s="64"/>
      <c r="G50" s="66">
        <f>SUM(G47:G49)</f>
        <v>638</v>
      </c>
      <c r="H50" s="220"/>
      <c r="I50" s="215"/>
      <c r="J50" s="64"/>
      <c r="K50" s="67"/>
    </row>
    <row r="51" spans="1:11" ht="14.25" customHeight="1" thickBot="1" x14ac:dyDescent="0.25">
      <c r="A51" s="225" t="s">
        <v>146</v>
      </c>
      <c r="B51" s="226" t="s">
        <v>129</v>
      </c>
      <c r="C51" s="226" t="s">
        <v>130</v>
      </c>
      <c r="D51" s="226">
        <v>1</v>
      </c>
      <c r="E51" s="226" t="s">
        <v>43</v>
      </c>
      <c r="F51" s="226" t="s">
        <v>147</v>
      </c>
      <c r="G51" s="227">
        <f>Fr.Lázně_ASP!J25</f>
        <v>5378</v>
      </c>
      <c r="H51" s="228"/>
      <c r="I51" s="229" t="s">
        <v>261</v>
      </c>
      <c r="J51" s="226" t="s">
        <v>49</v>
      </c>
      <c r="K51" s="328">
        <v>4</v>
      </c>
    </row>
    <row r="52" spans="1:11" ht="14.25" customHeight="1" thickBot="1" x14ac:dyDescent="0.25">
      <c r="A52" s="231"/>
      <c r="B52" s="226" t="s">
        <v>121</v>
      </c>
      <c r="C52" s="226" t="s">
        <v>133</v>
      </c>
      <c r="D52" s="226">
        <v>3</v>
      </c>
      <c r="E52" s="226" t="s">
        <v>151</v>
      </c>
      <c r="F52" s="232">
        <v>455.84300000000002</v>
      </c>
      <c r="G52" s="227"/>
      <c r="H52" s="228">
        <f>Fr.Lázně_ASPv!G4+Fr.Lázně_ASPv!H4</f>
        <v>161.32</v>
      </c>
      <c r="I52" s="229" t="s">
        <v>261</v>
      </c>
      <c r="J52" s="329" t="s">
        <v>99</v>
      </c>
      <c r="K52" s="230" t="s">
        <v>322</v>
      </c>
    </row>
    <row r="53" spans="1:11" ht="14.25" customHeight="1" x14ac:dyDescent="0.2">
      <c r="A53" s="35"/>
      <c r="B53" s="36" t="s">
        <v>129</v>
      </c>
      <c r="C53" s="36" t="s">
        <v>135</v>
      </c>
      <c r="D53" s="36">
        <v>1</v>
      </c>
      <c r="E53" s="36" t="s">
        <v>48</v>
      </c>
      <c r="F53" s="206">
        <v>68.236999999999995</v>
      </c>
      <c r="G53" s="37"/>
      <c r="H53" s="207">
        <f>Fr.Lázně_ASPv!G5+Fr.Lázně_ASPv!H5</f>
        <v>32.31</v>
      </c>
      <c r="I53" s="406" t="s">
        <v>263</v>
      </c>
      <c r="J53" s="330" t="s">
        <v>99</v>
      </c>
      <c r="K53" s="52" t="s">
        <v>322</v>
      </c>
    </row>
    <row r="54" spans="1:11" ht="14.25" customHeight="1" x14ac:dyDescent="0.2">
      <c r="A54" s="28"/>
      <c r="B54" s="10"/>
      <c r="C54" s="10"/>
      <c r="D54" s="10">
        <v>1</v>
      </c>
      <c r="E54" s="10" t="s">
        <v>46</v>
      </c>
      <c r="F54" s="381">
        <v>68.236999999999995</v>
      </c>
      <c r="G54" s="11"/>
      <c r="H54" s="27">
        <f>Fr.Lázně_ASPv!G6+Fr.Lázně_ASPv!H6</f>
        <v>32.31</v>
      </c>
      <c r="I54" s="399"/>
      <c r="J54" s="275" t="s">
        <v>99</v>
      </c>
      <c r="K54" s="29" t="s">
        <v>322</v>
      </c>
    </row>
    <row r="55" spans="1:11" ht="14.25" customHeight="1" x14ac:dyDescent="0.2">
      <c r="A55" s="28"/>
      <c r="B55" s="10"/>
      <c r="C55" s="10"/>
      <c r="D55" s="10">
        <v>1</v>
      </c>
      <c r="E55" s="10" t="s">
        <v>152</v>
      </c>
      <c r="F55" s="381">
        <v>68.180999999999997</v>
      </c>
      <c r="G55" s="11"/>
      <c r="H55" s="27">
        <f>Fr.Lázně_ASPv!G7+Fr.Lázně_ASPv!H7</f>
        <v>57.09</v>
      </c>
      <c r="I55" s="399"/>
      <c r="J55" s="275" t="s">
        <v>99</v>
      </c>
      <c r="K55" s="29" t="s">
        <v>322</v>
      </c>
    </row>
    <row r="56" spans="1:11" ht="14.25" customHeight="1" x14ac:dyDescent="0.2">
      <c r="A56" s="28"/>
      <c r="B56" s="10"/>
      <c r="C56" s="10"/>
      <c r="D56" s="10">
        <v>3</v>
      </c>
      <c r="E56" s="10" t="s">
        <v>153</v>
      </c>
      <c r="F56" s="381">
        <v>68.180999999999997</v>
      </c>
      <c r="G56" s="11"/>
      <c r="H56" s="27">
        <f>Fr.Lázně_ASPv!G8+Fr.Lázně_ASPv!H8</f>
        <v>70.09</v>
      </c>
      <c r="I56" s="399"/>
      <c r="J56" s="275" t="s">
        <v>99</v>
      </c>
      <c r="K56" s="29" t="s">
        <v>322</v>
      </c>
    </row>
    <row r="57" spans="1:11" ht="14.25" customHeight="1" x14ac:dyDescent="0.2">
      <c r="A57" s="28"/>
      <c r="B57" s="10"/>
      <c r="C57" s="10"/>
      <c r="D57" s="10">
        <v>1</v>
      </c>
      <c r="E57" s="10" t="s">
        <v>154</v>
      </c>
      <c r="F57" s="381">
        <v>68.203000000000003</v>
      </c>
      <c r="G57" s="11"/>
      <c r="H57" s="27">
        <f>Fr.Lázně_ASPv!G9+Fr.Lázně_ASPv!H9</f>
        <v>98.87</v>
      </c>
      <c r="I57" s="399"/>
      <c r="J57" s="275" t="s">
        <v>99</v>
      </c>
      <c r="K57" s="29" t="s">
        <v>322</v>
      </c>
    </row>
    <row r="58" spans="1:11" ht="14.25" customHeight="1" x14ac:dyDescent="0.2">
      <c r="A58" s="28"/>
      <c r="B58" s="10"/>
      <c r="C58" s="10"/>
      <c r="D58" s="10">
        <v>1</v>
      </c>
      <c r="E58" s="10" t="s">
        <v>155</v>
      </c>
      <c r="F58" s="381">
        <v>68.162999999999997</v>
      </c>
      <c r="G58" s="11"/>
      <c r="H58" s="27">
        <f>Fr.Lázně_ASPv!G10+Fr.Lázně_ASPv!H10</f>
        <v>65.489999999999995</v>
      </c>
      <c r="I58" s="399"/>
      <c r="J58" s="275" t="s">
        <v>99</v>
      </c>
      <c r="K58" s="29" t="s">
        <v>322</v>
      </c>
    </row>
    <row r="59" spans="1:11" ht="14.25" customHeight="1" x14ac:dyDescent="0.2">
      <c r="A59" s="28"/>
      <c r="B59" s="10"/>
      <c r="C59" s="10"/>
      <c r="D59" s="10">
        <v>8</v>
      </c>
      <c r="E59" s="10" t="s">
        <v>83</v>
      </c>
      <c r="F59" s="381">
        <v>68.162000000000006</v>
      </c>
      <c r="G59" s="11"/>
      <c r="H59" s="27">
        <f>Fr.Lázně_ASPv!G11+Fr.Lázně_ASPv!H11</f>
        <v>88.2</v>
      </c>
      <c r="I59" s="399"/>
      <c r="J59" s="275" t="s">
        <v>99</v>
      </c>
      <c r="K59" s="29" t="s">
        <v>322</v>
      </c>
    </row>
    <row r="60" spans="1:11" ht="14.25" customHeight="1" x14ac:dyDescent="0.2">
      <c r="A60" s="28"/>
      <c r="B60" s="10"/>
      <c r="C60" s="10"/>
      <c r="D60" s="10">
        <v>1</v>
      </c>
      <c r="E60" s="10" t="s">
        <v>75</v>
      </c>
      <c r="F60" s="381">
        <v>68.119</v>
      </c>
      <c r="G60" s="11"/>
      <c r="H60" s="27">
        <f>Fr.Lázně_ASPv!G12+Fr.Lázně_ASPv!H12</f>
        <v>105.49</v>
      </c>
      <c r="I60" s="399"/>
      <c r="J60" s="275" t="s">
        <v>99</v>
      </c>
      <c r="K60" s="29" t="s">
        <v>322</v>
      </c>
    </row>
    <row r="61" spans="1:11" ht="14.25" customHeight="1" thickBot="1" x14ac:dyDescent="0.25">
      <c r="A61" s="30"/>
      <c r="B61" s="31"/>
      <c r="C61" s="31"/>
      <c r="D61" s="31">
        <v>4</v>
      </c>
      <c r="E61" s="31" t="s">
        <v>80</v>
      </c>
      <c r="F61" s="382">
        <v>68.119</v>
      </c>
      <c r="G61" s="33"/>
      <c r="H61" s="32">
        <f>Fr.Lázně_ASPv!G13+Fr.Lázně_ASPv!H13</f>
        <v>105.49</v>
      </c>
      <c r="I61" s="400"/>
      <c r="J61" s="280" t="s">
        <v>99</v>
      </c>
      <c r="K61" s="34" t="s">
        <v>322</v>
      </c>
    </row>
    <row r="62" spans="1:11" ht="14.25" customHeight="1" thickBot="1" x14ac:dyDescent="0.25">
      <c r="A62" s="3"/>
      <c r="B62" s="4"/>
      <c r="C62" s="4"/>
      <c r="D62" s="4"/>
      <c r="E62" s="4"/>
      <c r="F62" s="4"/>
      <c r="G62" s="66">
        <f>SUM(G51:G61)</f>
        <v>5378</v>
      </c>
      <c r="H62" s="89">
        <f>SUM(H52:H61)</f>
        <v>816.66000000000008</v>
      </c>
      <c r="I62" s="233"/>
      <c r="J62" s="4"/>
      <c r="K62" s="67"/>
    </row>
    <row r="63" spans="1:11" ht="14.25" customHeight="1" x14ac:dyDescent="0.2">
      <c r="A63" s="216" t="s">
        <v>194</v>
      </c>
      <c r="B63" s="410" t="s">
        <v>311</v>
      </c>
      <c r="C63" s="92" t="s">
        <v>157</v>
      </c>
      <c r="D63" s="92">
        <v>1</v>
      </c>
      <c r="E63" s="92" t="s">
        <v>43</v>
      </c>
      <c r="F63" s="92" t="s">
        <v>195</v>
      </c>
      <c r="G63" s="94">
        <f>Nejdek_ASP!J21</f>
        <v>1925</v>
      </c>
      <c r="H63" s="93"/>
      <c r="I63" s="405" t="s">
        <v>243</v>
      </c>
      <c r="J63" s="92" t="s">
        <v>52</v>
      </c>
      <c r="K63" s="15" t="s">
        <v>330</v>
      </c>
    </row>
    <row r="64" spans="1:11" ht="14.25" customHeight="1" x14ac:dyDescent="0.2">
      <c r="A64" s="154"/>
      <c r="B64" s="411"/>
      <c r="C64" s="155" t="s">
        <v>159</v>
      </c>
      <c r="D64" s="155">
        <v>1</v>
      </c>
      <c r="E64" s="155" t="s">
        <v>43</v>
      </c>
      <c r="F64" s="155" t="s">
        <v>196</v>
      </c>
      <c r="G64" s="157">
        <f>Nejdek_ASP!J57</f>
        <v>4733</v>
      </c>
      <c r="H64" s="200"/>
      <c r="I64" s="399"/>
      <c r="J64" s="155" t="s">
        <v>52</v>
      </c>
      <c r="K64" s="15" t="s">
        <v>330</v>
      </c>
    </row>
    <row r="65" spans="1:11" ht="14.25" customHeight="1" thickBot="1" x14ac:dyDescent="0.25">
      <c r="A65" s="221"/>
      <c r="B65" s="222"/>
      <c r="C65" s="222" t="s">
        <v>176</v>
      </c>
      <c r="D65" s="222">
        <v>1</v>
      </c>
      <c r="E65" s="222" t="s">
        <v>43</v>
      </c>
      <c r="F65" s="222" t="s">
        <v>197</v>
      </c>
      <c r="G65" s="223">
        <f>Nejdek_ASP!J84</f>
        <v>3300</v>
      </c>
      <c r="H65" s="224"/>
      <c r="I65" s="400"/>
      <c r="J65" s="222" t="s">
        <v>52</v>
      </c>
      <c r="K65" s="258" t="s">
        <v>330</v>
      </c>
    </row>
    <row r="66" spans="1:11" ht="14.25" customHeight="1" thickBot="1" x14ac:dyDescent="0.25">
      <c r="A66" s="154"/>
      <c r="B66" s="155" t="s">
        <v>182</v>
      </c>
      <c r="C66" s="155" t="s">
        <v>198</v>
      </c>
      <c r="D66" s="155">
        <v>1</v>
      </c>
      <c r="E66" s="155" t="s">
        <v>43</v>
      </c>
      <c r="F66" s="155" t="s">
        <v>199</v>
      </c>
      <c r="G66" s="157">
        <f>Nejdek_ASP!J109</f>
        <v>1073</v>
      </c>
      <c r="H66" s="200"/>
      <c r="I66" s="396"/>
      <c r="J66" s="292" t="s">
        <v>49</v>
      </c>
      <c r="K66" s="189" t="s">
        <v>331</v>
      </c>
    </row>
    <row r="67" spans="1:11" ht="14.25" customHeight="1" thickBot="1" x14ac:dyDescent="0.25">
      <c r="A67" s="3"/>
      <c r="B67" s="4"/>
      <c r="C67" s="4"/>
      <c r="D67" s="4"/>
      <c r="E67" s="4"/>
      <c r="F67" s="4"/>
      <c r="G67" s="66">
        <f>SUM(G63:G66)</f>
        <v>11031</v>
      </c>
      <c r="H67" s="89"/>
      <c r="I67" s="233"/>
      <c r="J67" s="4"/>
      <c r="K67" s="67"/>
    </row>
    <row r="68" spans="1:11" ht="14.25" customHeight="1" x14ac:dyDescent="0.2">
      <c r="A68" s="1"/>
      <c r="B68" s="1"/>
      <c r="C68" s="1"/>
      <c r="D68" s="1"/>
      <c r="E68" s="1"/>
      <c r="F68" s="1"/>
      <c r="G68" s="86"/>
      <c r="H68" s="90"/>
      <c r="I68" s="190"/>
      <c r="J68" s="1"/>
    </row>
    <row r="69" spans="1:11" ht="14.25" customHeight="1" x14ac:dyDescent="0.2">
      <c r="A69" s="1"/>
      <c r="B69" s="1"/>
      <c r="C69" s="1"/>
      <c r="D69" s="1"/>
      <c r="E69" s="1"/>
      <c r="F69" s="1"/>
      <c r="G69" s="86"/>
      <c r="H69" s="90"/>
      <c r="I69" s="395"/>
      <c r="J69" s="1"/>
    </row>
    <row r="70" spans="1:11" ht="14.25" customHeight="1" x14ac:dyDescent="0.2">
      <c r="A70" s="1"/>
      <c r="B70" s="1"/>
      <c r="C70" s="1"/>
      <c r="D70" s="1"/>
      <c r="E70" s="1"/>
      <c r="F70" s="1"/>
      <c r="G70" s="86"/>
      <c r="H70" s="90"/>
      <c r="I70" s="395"/>
      <c r="J70" s="1"/>
    </row>
    <row r="71" spans="1:11" ht="14.25" customHeight="1" x14ac:dyDescent="0.2">
      <c r="A71" s="1"/>
      <c r="B71" s="1"/>
      <c r="C71" s="1"/>
      <c r="D71" s="1"/>
      <c r="E71" s="1"/>
      <c r="F71" s="1"/>
      <c r="G71" s="86"/>
      <c r="H71" s="90"/>
      <c r="I71" s="191"/>
      <c r="J71" s="1"/>
    </row>
    <row r="72" spans="1:11" ht="14.25" customHeight="1" thickBot="1" x14ac:dyDescent="0.25">
      <c r="A72" s="173"/>
      <c r="B72" s="173"/>
      <c r="C72" s="173"/>
      <c r="D72" s="173"/>
      <c r="E72" s="173"/>
      <c r="F72" s="173"/>
      <c r="G72" s="175"/>
      <c r="H72" s="367"/>
      <c r="I72" s="393"/>
      <c r="J72" s="173"/>
      <c r="K72" s="394"/>
    </row>
    <row r="73" spans="1:11" ht="20.25" customHeight="1" thickBot="1" x14ac:dyDescent="0.25">
      <c r="A73" s="3" t="s">
        <v>0</v>
      </c>
      <c r="B73" s="4" t="s">
        <v>1</v>
      </c>
      <c r="C73" s="4" t="s">
        <v>2</v>
      </c>
      <c r="D73" s="5" t="s">
        <v>44</v>
      </c>
      <c r="E73" s="5" t="s">
        <v>42</v>
      </c>
      <c r="F73" s="5" t="s">
        <v>36</v>
      </c>
      <c r="G73" s="5" t="s">
        <v>50</v>
      </c>
      <c r="H73" s="5" t="s">
        <v>51</v>
      </c>
      <c r="I73" s="169" t="s">
        <v>37</v>
      </c>
      <c r="J73" s="5" t="s">
        <v>3</v>
      </c>
      <c r="K73" s="6" t="s">
        <v>312</v>
      </c>
    </row>
    <row r="74" spans="1:11" ht="14.25" customHeight="1" x14ac:dyDescent="0.2">
      <c r="A74" s="216" t="s">
        <v>208</v>
      </c>
      <c r="B74" s="92" t="s">
        <v>202</v>
      </c>
      <c r="C74" s="92" t="s">
        <v>201</v>
      </c>
      <c r="D74" s="92">
        <v>1</v>
      </c>
      <c r="E74" s="92" t="s">
        <v>43</v>
      </c>
      <c r="F74" s="92" t="s">
        <v>222</v>
      </c>
      <c r="G74" s="94">
        <f>Bečov_ASP!J15</f>
        <v>2009</v>
      </c>
      <c r="H74" s="93"/>
      <c r="I74" s="398" t="s">
        <v>342</v>
      </c>
      <c r="J74" s="92" t="s">
        <v>49</v>
      </c>
      <c r="K74" s="153"/>
    </row>
    <row r="75" spans="1:11" ht="14.25" customHeight="1" x14ac:dyDescent="0.2">
      <c r="A75" s="185"/>
      <c r="B75" s="186"/>
      <c r="C75" s="186" t="s">
        <v>209</v>
      </c>
      <c r="D75" s="186">
        <v>1</v>
      </c>
      <c r="E75" s="186" t="s">
        <v>43</v>
      </c>
      <c r="F75" s="186" t="s">
        <v>223</v>
      </c>
      <c r="G75" s="188">
        <f>Bečov_ASP!J27</f>
        <v>877</v>
      </c>
      <c r="H75" s="203"/>
      <c r="I75" s="399"/>
      <c r="J75" s="186" t="s">
        <v>49</v>
      </c>
      <c r="K75" s="204"/>
    </row>
    <row r="76" spans="1:11" ht="14.25" customHeight="1" thickBot="1" x14ac:dyDescent="0.25">
      <c r="A76" s="154"/>
      <c r="B76" s="155"/>
      <c r="C76" s="155" t="s">
        <v>209</v>
      </c>
      <c r="D76" s="155">
        <v>1</v>
      </c>
      <c r="E76" s="155" t="s">
        <v>43</v>
      </c>
      <c r="F76" s="155" t="s">
        <v>224</v>
      </c>
      <c r="G76" s="157">
        <f>Bečov_ASP!J33</f>
        <v>1122</v>
      </c>
      <c r="H76" s="200"/>
      <c r="I76" s="402"/>
      <c r="J76" s="155" t="s">
        <v>49</v>
      </c>
      <c r="K76" s="204"/>
    </row>
    <row r="77" spans="1:11" ht="14.25" customHeight="1" thickBot="1" x14ac:dyDescent="0.25">
      <c r="A77" s="63"/>
      <c r="B77" s="64"/>
      <c r="C77" s="64"/>
      <c r="D77" s="64"/>
      <c r="E77" s="64"/>
      <c r="F77" s="64"/>
      <c r="G77" s="66">
        <f>SUM(G74:G76)</f>
        <v>4008</v>
      </c>
      <c r="H77" s="220"/>
      <c r="I77" s="235"/>
      <c r="J77" s="64"/>
      <c r="K77" s="67"/>
    </row>
    <row r="78" spans="1:11" ht="14.25" customHeight="1" x14ac:dyDescent="0.2">
      <c r="A78" s="216" t="s">
        <v>210</v>
      </c>
      <c r="B78" s="92" t="s">
        <v>230</v>
      </c>
      <c r="C78" s="92" t="s">
        <v>232</v>
      </c>
      <c r="D78" s="92">
        <v>1</v>
      </c>
      <c r="E78" s="92" t="s">
        <v>43</v>
      </c>
      <c r="F78" s="92" t="s">
        <v>239</v>
      </c>
      <c r="G78" s="94">
        <f>Žlutice_ASP!J17</f>
        <v>1223</v>
      </c>
      <c r="H78" s="93"/>
      <c r="I78" s="398" t="s">
        <v>211</v>
      </c>
      <c r="J78" s="92" t="s">
        <v>49</v>
      </c>
      <c r="K78" s="15"/>
    </row>
    <row r="79" spans="1:11" ht="14.25" customHeight="1" x14ac:dyDescent="0.2">
      <c r="A79" s="154"/>
      <c r="B79" s="155"/>
      <c r="C79" s="155" t="s">
        <v>234</v>
      </c>
      <c r="D79" s="155">
        <v>3</v>
      </c>
      <c r="E79" s="155" t="s">
        <v>7</v>
      </c>
      <c r="F79" s="155" t="s">
        <v>240</v>
      </c>
      <c r="G79" s="157">
        <f>Žlutice_ASP!J19</f>
        <v>501</v>
      </c>
      <c r="H79" s="200"/>
      <c r="I79" s="399"/>
      <c r="J79" s="155" t="s">
        <v>99</v>
      </c>
      <c r="K79" s="15" t="s">
        <v>322</v>
      </c>
    </row>
    <row r="80" spans="1:11" ht="14.25" customHeight="1" x14ac:dyDescent="0.2">
      <c r="A80" s="154"/>
      <c r="B80" s="155"/>
      <c r="C80" s="155" t="s">
        <v>235</v>
      </c>
      <c r="D80" s="155">
        <v>1</v>
      </c>
      <c r="E80" s="155" t="s">
        <v>43</v>
      </c>
      <c r="F80" s="155" t="s">
        <v>241</v>
      </c>
      <c r="G80" s="157">
        <f>Žlutice_ASP!J25</f>
        <v>515</v>
      </c>
      <c r="H80" s="200"/>
      <c r="I80" s="399"/>
      <c r="J80" s="292" t="s">
        <v>49</v>
      </c>
      <c r="K80" s="15" t="s">
        <v>331</v>
      </c>
    </row>
    <row r="81" spans="1:11" ht="14.25" customHeight="1" thickBot="1" x14ac:dyDescent="0.25">
      <c r="A81" s="9"/>
      <c r="B81" s="13"/>
      <c r="C81" s="13" t="s">
        <v>237</v>
      </c>
      <c r="D81" s="13">
        <v>1</v>
      </c>
      <c r="E81" s="13" t="s">
        <v>43</v>
      </c>
      <c r="F81" s="13" t="s">
        <v>242</v>
      </c>
      <c r="G81" s="14">
        <f>Žlutice_ASP!J38</f>
        <v>1272</v>
      </c>
      <c r="H81" s="84"/>
      <c r="I81" s="400"/>
      <c r="J81" s="13" t="s">
        <v>49</v>
      </c>
      <c r="K81" s="15"/>
    </row>
    <row r="82" spans="1:11" ht="14.25" customHeight="1" thickBot="1" x14ac:dyDescent="0.25">
      <c r="A82" s="63"/>
      <c r="B82" s="64"/>
      <c r="C82" s="64"/>
      <c r="D82" s="64"/>
      <c r="E82" s="64"/>
      <c r="F82" s="64"/>
      <c r="G82" s="66">
        <f>SUM(G78:G81)</f>
        <v>3511</v>
      </c>
      <c r="H82" s="220"/>
      <c r="I82" s="235"/>
      <c r="J82" s="64"/>
      <c r="K82" s="67"/>
    </row>
    <row r="83" spans="1:11" ht="14.25" customHeight="1" x14ac:dyDescent="0.2">
      <c r="A83" s="197" t="s">
        <v>246</v>
      </c>
      <c r="B83" s="24" t="s">
        <v>245</v>
      </c>
      <c r="C83" s="24" t="s">
        <v>246</v>
      </c>
      <c r="D83" s="24">
        <v>3</v>
      </c>
      <c r="E83" s="24" t="s">
        <v>7</v>
      </c>
      <c r="F83" s="24" t="s">
        <v>255</v>
      </c>
      <c r="G83" s="26">
        <f>SUM(Podbořany_ASP!J4:J6)</f>
        <v>704</v>
      </c>
      <c r="H83" s="25"/>
      <c r="I83" s="398" t="s">
        <v>207</v>
      </c>
      <c r="J83" s="24" t="s">
        <v>99</v>
      </c>
      <c r="K83" s="15" t="s">
        <v>322</v>
      </c>
    </row>
    <row r="84" spans="1:11" ht="14.25" customHeight="1" x14ac:dyDescent="0.2">
      <c r="A84" s="370"/>
      <c r="B84" s="12"/>
      <c r="C84" s="12"/>
      <c r="D84" s="12">
        <v>3</v>
      </c>
      <c r="E84" s="12" t="s">
        <v>338</v>
      </c>
      <c r="F84" s="198">
        <v>180.36099999999999</v>
      </c>
      <c r="G84" s="39"/>
      <c r="H84" s="38">
        <f>Podbořany_ASPv!G4+Podbořany_ASPv!H4</f>
        <v>57.83</v>
      </c>
      <c r="I84" s="399"/>
      <c r="J84" s="13"/>
      <c r="K84" s="181"/>
    </row>
    <row r="85" spans="1:11" ht="14.25" customHeight="1" x14ac:dyDescent="0.2">
      <c r="A85" s="35"/>
      <c r="B85" s="36"/>
      <c r="C85" s="36"/>
      <c r="D85" s="36">
        <v>5</v>
      </c>
      <c r="E85" s="36" t="s">
        <v>7</v>
      </c>
      <c r="F85" s="36" t="s">
        <v>256</v>
      </c>
      <c r="G85" s="37">
        <f>SUM(Podbořany_ASP!J7:J9)</f>
        <v>610</v>
      </c>
      <c r="H85" s="36"/>
      <c r="I85" s="401"/>
      <c r="J85" s="136" t="s">
        <v>99</v>
      </c>
      <c r="K85" s="163" t="s">
        <v>322</v>
      </c>
    </row>
    <row r="86" spans="1:11" ht="14.25" customHeight="1" x14ac:dyDescent="0.2">
      <c r="A86" s="9"/>
      <c r="B86" s="13"/>
      <c r="C86" s="13"/>
      <c r="D86" s="13">
        <v>5</v>
      </c>
      <c r="E86" s="13" t="s">
        <v>81</v>
      </c>
      <c r="F86" s="371">
        <v>180.29300000000001</v>
      </c>
      <c r="G86" s="14"/>
      <c r="H86" s="84">
        <f>Podbořany_ASPv!G5+Podbořany_ASPv!H5</f>
        <v>69.849999999999994</v>
      </c>
      <c r="I86" s="379"/>
      <c r="J86" s="13"/>
      <c r="K86" s="15"/>
    </row>
    <row r="87" spans="1:11" ht="14.25" customHeight="1" x14ac:dyDescent="0.2">
      <c r="A87" s="9"/>
      <c r="B87" s="13"/>
      <c r="C87" s="13"/>
      <c r="D87" s="13">
        <v>5</v>
      </c>
      <c r="E87" s="13" t="s">
        <v>76</v>
      </c>
      <c r="F87" s="371">
        <v>180.30099999999999</v>
      </c>
      <c r="G87" s="14"/>
      <c r="H87" s="84">
        <f>Podbořany_ASPv!G6+Podbořany_ASPv!H6</f>
        <v>57.83</v>
      </c>
      <c r="I87" s="379"/>
      <c r="J87" s="13"/>
      <c r="K87" s="15"/>
    </row>
    <row r="88" spans="1:11" ht="14.25" customHeight="1" thickBot="1" x14ac:dyDescent="0.25">
      <c r="A88" s="251"/>
      <c r="B88" s="252"/>
      <c r="C88" s="252"/>
      <c r="D88" s="252"/>
      <c r="E88" s="252"/>
      <c r="F88" s="252"/>
      <c r="G88" s="256"/>
      <c r="H88" s="252"/>
      <c r="I88" s="380"/>
      <c r="J88" s="252"/>
      <c r="K88" s="258"/>
    </row>
    <row r="89" spans="1:11" x14ac:dyDescent="0.2">
      <c r="A89" s="185"/>
      <c r="B89" s="186" t="s">
        <v>257</v>
      </c>
      <c r="C89" s="186" t="s">
        <v>258</v>
      </c>
      <c r="D89" s="186">
        <v>1</v>
      </c>
      <c r="E89" s="186" t="s">
        <v>43</v>
      </c>
      <c r="F89" s="186" t="s">
        <v>259</v>
      </c>
      <c r="G89" s="188">
        <f>Podbořany_ASP!J21</f>
        <v>948</v>
      </c>
      <c r="H89" s="186"/>
      <c r="I89" s="399" t="s">
        <v>211</v>
      </c>
      <c r="J89" s="310" t="s">
        <v>49</v>
      </c>
      <c r="K89" s="15" t="s">
        <v>331</v>
      </c>
    </row>
    <row r="90" spans="1:11" ht="15" thickBot="1" x14ac:dyDescent="0.25">
      <c r="A90" s="9"/>
      <c r="B90" s="13"/>
      <c r="C90" s="13" t="s">
        <v>253</v>
      </c>
      <c r="D90" s="13">
        <v>1</v>
      </c>
      <c r="E90" s="13" t="s">
        <v>43</v>
      </c>
      <c r="F90" s="13" t="s">
        <v>260</v>
      </c>
      <c r="G90" s="14">
        <f>Podbořany_ASP!J35</f>
        <v>1519</v>
      </c>
      <c r="H90" s="13"/>
      <c r="I90" s="400"/>
      <c r="J90" s="292" t="s">
        <v>49</v>
      </c>
      <c r="K90" s="15" t="s">
        <v>331</v>
      </c>
    </row>
    <row r="91" spans="1:11" ht="15" thickBot="1" x14ac:dyDescent="0.25">
      <c r="A91" s="63"/>
      <c r="B91" s="64"/>
      <c r="C91" s="64"/>
      <c r="D91" s="64"/>
      <c r="E91" s="64"/>
      <c r="F91" s="64"/>
      <c r="G91" s="66">
        <f>SUM(G83:G90)</f>
        <v>3781</v>
      </c>
      <c r="H91" s="89">
        <f>SUM(H83:H90)</f>
        <v>185.51</v>
      </c>
      <c r="I91" s="215"/>
      <c r="J91" s="64"/>
      <c r="K91" s="67"/>
    </row>
    <row r="92" spans="1:11" ht="26.25" customHeight="1" thickBot="1" x14ac:dyDescent="0.25">
      <c r="A92" s="58"/>
      <c r="B92" s="59"/>
      <c r="C92" s="59"/>
      <c r="D92" s="59"/>
      <c r="E92" s="59"/>
      <c r="F92" s="408">
        <f>G16+G28+G43+G46+G50+G62+G67+G77+G82+G91</f>
        <v>53840</v>
      </c>
      <c r="G92" s="408"/>
      <c r="H92" s="409">
        <f>H16+H28+H43+H62+H91</f>
        <v>2363.8500000000004</v>
      </c>
      <c r="I92" s="409"/>
      <c r="J92" s="59"/>
      <c r="K92" s="95"/>
    </row>
    <row r="93" spans="1:11" x14ac:dyDescent="0.2">
      <c r="A93" s="1"/>
      <c r="B93" s="1"/>
      <c r="C93" s="1"/>
      <c r="D93" s="1"/>
      <c r="E93" s="1"/>
      <c r="F93" s="1"/>
      <c r="G93" s="86"/>
      <c r="H93" s="1"/>
      <c r="I93" s="167"/>
      <c r="J93" s="1"/>
    </row>
    <row r="94" spans="1:11" x14ac:dyDescent="0.2">
      <c r="A94" s="1" t="s">
        <v>313</v>
      </c>
      <c r="B94" s="1"/>
      <c r="C94" s="1"/>
      <c r="D94" s="1"/>
      <c r="E94" s="1"/>
      <c r="F94" s="1"/>
      <c r="G94" s="86"/>
      <c r="H94" s="1"/>
      <c r="I94" s="167"/>
      <c r="J94" s="1"/>
    </row>
    <row r="95" spans="1:11" ht="28.5" customHeight="1" x14ac:dyDescent="0.2">
      <c r="A95" s="407" t="s">
        <v>314</v>
      </c>
      <c r="B95" s="407"/>
      <c r="C95" s="407"/>
      <c r="D95" s="407"/>
      <c r="E95" s="407"/>
      <c r="F95" s="407"/>
      <c r="G95" s="407"/>
      <c r="H95" s="407"/>
      <c r="I95" s="407"/>
      <c r="J95" s="407"/>
      <c r="K95" s="407"/>
    </row>
    <row r="96" spans="1:11" x14ac:dyDescent="0.2">
      <c r="A96" s="1" t="s">
        <v>315</v>
      </c>
      <c r="B96" s="1"/>
      <c r="C96" s="1"/>
      <c r="D96" s="1"/>
      <c r="E96" s="1"/>
      <c r="F96" s="1"/>
      <c r="G96" s="86"/>
      <c r="H96" s="1"/>
      <c r="I96" s="1"/>
      <c r="J96" s="1"/>
    </row>
    <row r="97" spans="1:11" ht="27.75" customHeight="1" x14ac:dyDescent="0.2">
      <c r="A97" s="407" t="s">
        <v>316</v>
      </c>
      <c r="B97" s="407"/>
      <c r="C97" s="407"/>
      <c r="D97" s="407"/>
      <c r="E97" s="407"/>
      <c r="F97" s="407"/>
      <c r="G97" s="407"/>
      <c r="H97" s="407"/>
      <c r="I97" s="407"/>
      <c r="J97" s="407"/>
      <c r="K97" s="407"/>
    </row>
    <row r="98" spans="1:11" x14ac:dyDescent="0.2">
      <c r="A98" s="327" t="s">
        <v>353</v>
      </c>
      <c r="B98" s="1"/>
      <c r="C98" s="1"/>
      <c r="D98" s="1"/>
      <c r="E98" s="1"/>
      <c r="F98" s="1"/>
      <c r="G98" s="86"/>
      <c r="H98" s="1"/>
      <c r="I98" s="1"/>
      <c r="J98" s="1"/>
    </row>
    <row r="99" spans="1:11" x14ac:dyDescent="0.2">
      <c r="A99" s="1"/>
      <c r="B99" s="1"/>
      <c r="C99" s="1"/>
      <c r="D99" s="1"/>
      <c r="E99" s="1"/>
      <c r="F99" s="1"/>
      <c r="G99" s="86"/>
      <c r="H99" s="1"/>
      <c r="I99" s="1"/>
      <c r="J99" s="1"/>
    </row>
    <row r="100" spans="1:11" x14ac:dyDescent="0.2">
      <c r="A100" s="1"/>
      <c r="B100" s="1"/>
      <c r="C100" s="1"/>
      <c r="D100" s="1"/>
      <c r="E100" s="1"/>
      <c r="F100" s="1"/>
      <c r="G100" s="86"/>
      <c r="H100" s="1"/>
      <c r="I100" s="1"/>
      <c r="J100" s="1"/>
    </row>
    <row r="101" spans="1:11" x14ac:dyDescent="0.2">
      <c r="A101" s="1"/>
      <c r="B101" s="1"/>
      <c r="C101" s="1"/>
      <c r="D101" s="1"/>
      <c r="E101" s="1"/>
      <c r="F101" s="1"/>
      <c r="G101" s="86"/>
      <c r="H101" s="1"/>
      <c r="I101" s="1"/>
      <c r="J101" s="1"/>
    </row>
    <row r="102" spans="1:11" x14ac:dyDescent="0.2">
      <c r="A102" s="1"/>
      <c r="B102" s="1"/>
      <c r="C102" s="1"/>
      <c r="D102" s="1"/>
      <c r="E102" s="1"/>
      <c r="F102" s="1"/>
      <c r="G102" s="86"/>
      <c r="H102" s="1"/>
      <c r="I102" s="1"/>
      <c r="J102" s="1"/>
    </row>
    <row r="103" spans="1:11" x14ac:dyDescent="0.2">
      <c r="A103" s="1"/>
      <c r="B103" s="1"/>
      <c r="C103" s="1"/>
      <c r="D103" s="1"/>
      <c r="E103" s="1"/>
      <c r="F103" s="1"/>
      <c r="G103" s="86"/>
      <c r="H103" s="1"/>
      <c r="I103" s="1"/>
      <c r="J103" s="1"/>
    </row>
    <row r="104" spans="1:11" x14ac:dyDescent="0.2">
      <c r="A104" s="1"/>
      <c r="B104" s="1"/>
      <c r="C104" s="1"/>
      <c r="D104" s="1"/>
      <c r="E104" s="1"/>
      <c r="F104" s="1"/>
      <c r="G104" s="86"/>
      <c r="H104" s="1"/>
      <c r="I104" s="1"/>
      <c r="J104" s="1"/>
    </row>
    <row r="105" spans="1:11" x14ac:dyDescent="0.2">
      <c r="A105" s="1"/>
      <c r="B105" s="1"/>
      <c r="C105" s="1"/>
      <c r="D105" s="1"/>
      <c r="E105" s="1"/>
      <c r="F105" s="1"/>
      <c r="G105" s="86"/>
      <c r="H105" s="1"/>
      <c r="I105" s="1"/>
      <c r="J105" s="1"/>
    </row>
    <row r="106" spans="1:11" x14ac:dyDescent="0.2">
      <c r="A106" s="1"/>
      <c r="B106" s="1"/>
      <c r="C106" s="1"/>
      <c r="D106" s="1"/>
      <c r="E106" s="1"/>
      <c r="F106" s="1"/>
      <c r="G106" s="86"/>
      <c r="H106" s="1"/>
      <c r="I106" s="1"/>
      <c r="J106" s="1"/>
    </row>
    <row r="107" spans="1:11" x14ac:dyDescent="0.2">
      <c r="A107" s="1"/>
      <c r="B107" s="1"/>
      <c r="C107" s="1"/>
      <c r="D107" s="1"/>
      <c r="E107" s="1"/>
      <c r="F107" s="1"/>
      <c r="G107" s="86"/>
      <c r="H107" s="1"/>
      <c r="I107" s="1"/>
      <c r="J107" s="1"/>
    </row>
    <row r="108" spans="1:11" x14ac:dyDescent="0.2">
      <c r="A108" s="1"/>
      <c r="B108" s="1"/>
      <c r="C108" s="1"/>
      <c r="D108" s="1"/>
      <c r="E108" s="1"/>
      <c r="F108" s="1"/>
      <c r="G108" s="86"/>
      <c r="H108" s="1"/>
      <c r="I108" s="1"/>
      <c r="J108" s="1"/>
    </row>
    <row r="109" spans="1:11" x14ac:dyDescent="0.2">
      <c r="A109" s="1"/>
      <c r="B109" s="1"/>
      <c r="C109" s="1"/>
      <c r="D109" s="1"/>
      <c r="E109" s="1"/>
      <c r="F109" s="1"/>
      <c r="G109" s="86"/>
      <c r="H109" s="1"/>
      <c r="I109" s="1"/>
      <c r="J109" s="1"/>
    </row>
    <row r="110" spans="1:11" x14ac:dyDescent="0.2">
      <c r="A110" s="1"/>
      <c r="B110" s="1"/>
      <c r="C110" s="1"/>
      <c r="D110" s="1"/>
      <c r="E110" s="1"/>
      <c r="F110" s="1"/>
      <c r="G110" s="86"/>
      <c r="H110" s="1"/>
      <c r="I110" s="1"/>
      <c r="J110" s="1"/>
    </row>
    <row r="111" spans="1:11" x14ac:dyDescent="0.2">
      <c r="A111" s="1"/>
      <c r="B111" s="1"/>
      <c r="C111" s="1"/>
      <c r="D111" s="1"/>
      <c r="E111" s="1"/>
      <c r="F111" s="1"/>
      <c r="G111" s="86"/>
      <c r="H111" s="1"/>
      <c r="I111" s="1"/>
      <c r="J111" s="1"/>
    </row>
  </sheetData>
  <mergeCells count="25">
    <mergeCell ref="I18:I19"/>
    <mergeCell ref="K17:K19"/>
    <mergeCell ref="K20:K23"/>
    <mergeCell ref="K24:K25"/>
    <mergeCell ref="B63:B64"/>
    <mergeCell ref="J24:J25"/>
    <mergeCell ref="J17:J19"/>
    <mergeCell ref="J20:J23"/>
    <mergeCell ref="I20:I25"/>
    <mergeCell ref="I26:I27"/>
    <mergeCell ref="I36:I37"/>
    <mergeCell ref="I38:I39"/>
    <mergeCell ref="A95:K95"/>
    <mergeCell ref="A97:K97"/>
    <mergeCell ref="F92:G92"/>
    <mergeCell ref="I89:I90"/>
    <mergeCell ref="H92:I92"/>
    <mergeCell ref="I78:I81"/>
    <mergeCell ref="I83:I85"/>
    <mergeCell ref="I74:I76"/>
    <mergeCell ref="I40:I42"/>
    <mergeCell ref="I44:I45"/>
    <mergeCell ref="I63:I65"/>
    <mergeCell ref="I47:I49"/>
    <mergeCell ref="I53:I61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P38"/>
  <sheetViews>
    <sheetView workbookViewId="0">
      <selection activeCell="I29" sqref="I29"/>
    </sheetView>
  </sheetViews>
  <sheetFormatPr defaultRowHeight="14.25" x14ac:dyDescent="0.2"/>
  <cols>
    <col min="1" max="1" width="14.296875" customWidth="1"/>
    <col min="2" max="2" width="10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3984375" customWidth="1"/>
    <col min="12" max="12" width="8.09765625" customWidth="1"/>
    <col min="13" max="13" width="6.296875" customWidth="1"/>
    <col min="14" max="14" width="6.19921875" customWidth="1"/>
    <col min="15" max="15" width="7.8984375" customWidth="1"/>
    <col min="16" max="16" width="14.09765625" customWidth="1"/>
  </cols>
  <sheetData>
    <row r="1" spans="1:16" x14ac:dyDescent="0.2">
      <c r="A1" s="2" t="s">
        <v>128</v>
      </c>
      <c r="B1" s="2"/>
    </row>
    <row r="2" spans="1:16" ht="15" thickBot="1" x14ac:dyDescent="0.25"/>
    <row r="3" spans="1:16" ht="26.2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ht="14.25" customHeight="1" x14ac:dyDescent="0.2">
      <c r="A4" s="75" t="s">
        <v>129</v>
      </c>
      <c r="B4" s="24" t="s">
        <v>130</v>
      </c>
      <c r="C4" s="24" t="s">
        <v>43</v>
      </c>
      <c r="D4" s="98"/>
      <c r="E4" s="98">
        <v>68.236999999999995</v>
      </c>
      <c r="F4" s="98">
        <v>68.242999999999995</v>
      </c>
      <c r="G4" s="98"/>
      <c r="H4" s="24"/>
      <c r="I4" s="26"/>
      <c r="J4" s="26">
        <v>6</v>
      </c>
      <c r="K4" s="24" t="s">
        <v>287</v>
      </c>
      <c r="L4" s="27">
        <f t="shared" ref="L4:L24" si="0">(J4/1000)*100</f>
        <v>0.6</v>
      </c>
      <c r="M4" s="24"/>
      <c r="N4" s="26">
        <v>6</v>
      </c>
      <c r="O4" s="26"/>
      <c r="P4" s="427" t="s">
        <v>131</v>
      </c>
    </row>
    <row r="5" spans="1:16" x14ac:dyDescent="0.2">
      <c r="A5" s="28"/>
      <c r="B5" s="10"/>
      <c r="C5" s="10"/>
      <c r="D5" s="102">
        <v>68.242999999999995</v>
      </c>
      <c r="E5" s="102">
        <v>68.266999999999996</v>
      </c>
      <c r="F5" s="102">
        <v>68.296999999999997</v>
      </c>
      <c r="G5" s="102">
        <v>68.331000000000003</v>
      </c>
      <c r="H5" s="10" t="s">
        <v>20</v>
      </c>
      <c r="I5" s="11">
        <v>263</v>
      </c>
      <c r="J5" s="11">
        <v>88</v>
      </c>
      <c r="K5" s="10" t="s">
        <v>287</v>
      </c>
      <c r="L5" s="27">
        <f t="shared" si="0"/>
        <v>8.7999999999999989</v>
      </c>
      <c r="M5" s="10"/>
      <c r="N5" s="11">
        <v>88</v>
      </c>
      <c r="O5" s="11"/>
      <c r="P5" s="428"/>
    </row>
    <row r="6" spans="1:16" x14ac:dyDescent="0.2">
      <c r="A6" s="28"/>
      <c r="B6" s="10"/>
      <c r="C6" s="10"/>
      <c r="D6" s="102"/>
      <c r="E6" s="102">
        <v>68.331000000000003</v>
      </c>
      <c r="F6" s="102">
        <v>68.89</v>
      </c>
      <c r="G6" s="102"/>
      <c r="H6" s="10" t="s">
        <v>15</v>
      </c>
      <c r="I6" s="11">
        <v>0</v>
      </c>
      <c r="J6" s="11">
        <v>559</v>
      </c>
      <c r="K6" s="10" t="s">
        <v>287</v>
      </c>
      <c r="L6" s="27">
        <f t="shared" si="0"/>
        <v>55.900000000000006</v>
      </c>
      <c r="M6" s="10"/>
      <c r="N6" s="11">
        <v>559</v>
      </c>
      <c r="O6" s="11"/>
      <c r="P6" s="428"/>
    </row>
    <row r="7" spans="1:16" x14ac:dyDescent="0.2">
      <c r="A7" s="28"/>
      <c r="B7" s="10"/>
      <c r="C7" s="10"/>
      <c r="D7" s="102">
        <v>68.89</v>
      </c>
      <c r="E7" s="102">
        <v>68.936999999999998</v>
      </c>
      <c r="F7" s="102">
        <v>69.072000000000003</v>
      </c>
      <c r="G7" s="102"/>
      <c r="H7" s="10" t="s">
        <v>33</v>
      </c>
      <c r="I7" s="11">
        <v>1000</v>
      </c>
      <c r="J7" s="11">
        <v>182</v>
      </c>
      <c r="K7" s="10" t="s">
        <v>287</v>
      </c>
      <c r="L7" s="27">
        <f t="shared" si="0"/>
        <v>18.2</v>
      </c>
      <c r="M7" s="10"/>
      <c r="N7" s="11">
        <v>182</v>
      </c>
      <c r="O7" s="11"/>
      <c r="P7" s="428"/>
    </row>
    <row r="8" spans="1:16" ht="14.25" customHeight="1" x14ac:dyDescent="0.2">
      <c r="A8" s="28"/>
      <c r="B8" s="10"/>
      <c r="C8" s="10"/>
      <c r="D8" s="102"/>
      <c r="E8" s="102">
        <v>69.072000000000003</v>
      </c>
      <c r="F8" s="102">
        <v>69.209000000000003</v>
      </c>
      <c r="G8" s="102"/>
      <c r="H8" s="10" t="s">
        <v>33</v>
      </c>
      <c r="I8" s="11">
        <v>1075</v>
      </c>
      <c r="J8" s="11">
        <v>137</v>
      </c>
      <c r="K8" s="10" t="s">
        <v>287</v>
      </c>
      <c r="L8" s="27">
        <f t="shared" si="0"/>
        <v>13.700000000000001</v>
      </c>
      <c r="M8" s="10"/>
      <c r="N8" s="11">
        <v>137</v>
      </c>
      <c r="O8" s="11"/>
      <c r="P8" s="428" t="s">
        <v>132</v>
      </c>
    </row>
    <row r="9" spans="1:16" x14ac:dyDescent="0.2">
      <c r="A9" s="28"/>
      <c r="B9" s="10"/>
      <c r="C9" s="10"/>
      <c r="D9" s="102"/>
      <c r="E9" s="102">
        <v>69.209000000000003</v>
      </c>
      <c r="F9" s="102">
        <v>69.269000000000005</v>
      </c>
      <c r="G9" s="102"/>
      <c r="H9" s="10" t="s">
        <v>33</v>
      </c>
      <c r="I9" s="11">
        <v>781</v>
      </c>
      <c r="J9" s="11">
        <v>60</v>
      </c>
      <c r="K9" s="10" t="s">
        <v>287</v>
      </c>
      <c r="L9" s="27">
        <f t="shared" si="0"/>
        <v>6</v>
      </c>
      <c r="M9" s="10"/>
      <c r="N9" s="11">
        <v>60</v>
      </c>
      <c r="O9" s="11"/>
      <c r="P9" s="428"/>
    </row>
    <row r="10" spans="1:16" x14ac:dyDescent="0.2">
      <c r="A10" s="28"/>
      <c r="B10" s="10"/>
      <c r="C10" s="10"/>
      <c r="D10" s="102"/>
      <c r="E10" s="102">
        <v>69.269000000000005</v>
      </c>
      <c r="F10" s="102">
        <v>69.341999999999999</v>
      </c>
      <c r="G10" s="102"/>
      <c r="H10" s="10" t="s">
        <v>33</v>
      </c>
      <c r="I10" s="11">
        <v>1220</v>
      </c>
      <c r="J10" s="11">
        <v>73</v>
      </c>
      <c r="K10" s="10" t="s">
        <v>287</v>
      </c>
      <c r="L10" s="27">
        <f t="shared" si="0"/>
        <v>7.3</v>
      </c>
      <c r="M10" s="10"/>
      <c r="N10" s="11">
        <v>73</v>
      </c>
      <c r="O10" s="11"/>
      <c r="P10" s="428"/>
    </row>
    <row r="11" spans="1:16" x14ac:dyDescent="0.2">
      <c r="A11" s="28"/>
      <c r="B11" s="10"/>
      <c r="C11" s="10"/>
      <c r="D11" s="102"/>
      <c r="E11" s="102">
        <v>69.341999999999999</v>
      </c>
      <c r="F11" s="102">
        <v>69.447999999999993</v>
      </c>
      <c r="G11" s="102"/>
      <c r="H11" s="10" t="s">
        <v>33</v>
      </c>
      <c r="I11" s="11">
        <v>1021</v>
      </c>
      <c r="J11" s="11">
        <v>106</v>
      </c>
      <c r="K11" s="10" t="s">
        <v>287</v>
      </c>
      <c r="L11" s="27">
        <f t="shared" si="0"/>
        <v>10.6</v>
      </c>
      <c r="M11" s="10"/>
      <c r="N11" s="11">
        <v>106</v>
      </c>
      <c r="O11" s="11"/>
      <c r="P11" s="428"/>
    </row>
    <row r="12" spans="1:16" x14ac:dyDescent="0.2">
      <c r="A12" s="28"/>
      <c r="B12" s="10"/>
      <c r="C12" s="10"/>
      <c r="D12" s="102"/>
      <c r="E12" s="102">
        <v>69.447999999999993</v>
      </c>
      <c r="F12" s="102">
        <v>69.605000000000004</v>
      </c>
      <c r="G12" s="102"/>
      <c r="H12" s="10" t="s">
        <v>33</v>
      </c>
      <c r="I12" s="11">
        <v>1017</v>
      </c>
      <c r="J12" s="11">
        <v>157</v>
      </c>
      <c r="K12" s="10" t="s">
        <v>287</v>
      </c>
      <c r="L12" s="27">
        <f t="shared" si="0"/>
        <v>15.7</v>
      </c>
      <c r="M12" s="10"/>
      <c r="N12" s="11">
        <v>157</v>
      </c>
      <c r="O12" s="11"/>
      <c r="P12" s="435"/>
    </row>
    <row r="13" spans="1:16" ht="14.25" customHeight="1" x14ac:dyDescent="0.2">
      <c r="A13" s="28"/>
      <c r="B13" s="10"/>
      <c r="C13" s="10"/>
      <c r="D13" s="102"/>
      <c r="E13" s="102">
        <v>69.605000000000004</v>
      </c>
      <c r="F13" s="102">
        <v>69.751999999999995</v>
      </c>
      <c r="G13" s="102">
        <v>69.802999999999997</v>
      </c>
      <c r="H13" s="10" t="s">
        <v>33</v>
      </c>
      <c r="I13" s="11">
        <v>1025</v>
      </c>
      <c r="J13" s="11">
        <v>198</v>
      </c>
      <c r="K13" s="10" t="s">
        <v>287</v>
      </c>
      <c r="L13" s="27">
        <f t="shared" si="0"/>
        <v>19.8</v>
      </c>
      <c r="M13" s="10"/>
      <c r="N13" s="11">
        <v>198</v>
      </c>
      <c r="O13" s="11"/>
      <c r="P13" s="459" t="s">
        <v>297</v>
      </c>
    </row>
    <row r="14" spans="1:16" x14ac:dyDescent="0.2">
      <c r="A14" s="28"/>
      <c r="B14" s="10"/>
      <c r="C14" s="10"/>
      <c r="D14" s="102"/>
      <c r="E14" s="102">
        <v>69.802999999999997</v>
      </c>
      <c r="F14" s="102">
        <v>71.712999999999994</v>
      </c>
      <c r="G14" s="102"/>
      <c r="H14" s="10" t="s">
        <v>15</v>
      </c>
      <c r="I14" s="11">
        <v>0</v>
      </c>
      <c r="J14" s="11">
        <v>1910</v>
      </c>
      <c r="K14" s="10" t="s">
        <v>287</v>
      </c>
      <c r="L14" s="27">
        <f t="shared" si="0"/>
        <v>191</v>
      </c>
      <c r="M14" s="10"/>
      <c r="N14" s="11">
        <v>1910</v>
      </c>
      <c r="O14" s="11"/>
      <c r="P14" s="445"/>
    </row>
    <row r="15" spans="1:16" x14ac:dyDescent="0.2">
      <c r="A15" s="28"/>
      <c r="B15" s="10"/>
      <c r="C15" s="10"/>
      <c r="D15" s="102">
        <v>71.712999999999994</v>
      </c>
      <c r="E15" s="102">
        <v>71.83</v>
      </c>
      <c r="F15" s="102">
        <v>72.209000000000003</v>
      </c>
      <c r="G15" s="102">
        <v>72.319000000000003</v>
      </c>
      <c r="H15" s="10" t="s">
        <v>20</v>
      </c>
      <c r="I15" s="11">
        <v>400</v>
      </c>
      <c r="J15" s="11">
        <v>606</v>
      </c>
      <c r="K15" s="10" t="s">
        <v>287</v>
      </c>
      <c r="L15" s="27">
        <f t="shared" si="0"/>
        <v>60.6</v>
      </c>
      <c r="M15" s="10"/>
      <c r="N15" s="11">
        <v>606</v>
      </c>
      <c r="O15" s="11"/>
      <c r="P15" s="445"/>
    </row>
    <row r="16" spans="1:16" x14ac:dyDescent="0.2">
      <c r="A16" s="28"/>
      <c r="B16" s="10"/>
      <c r="C16" s="10"/>
      <c r="D16" s="102"/>
      <c r="E16" s="102">
        <v>72.319000000000003</v>
      </c>
      <c r="F16" s="102">
        <v>72.465000000000003</v>
      </c>
      <c r="G16" s="102"/>
      <c r="H16" s="10" t="s">
        <v>15</v>
      </c>
      <c r="I16" s="11">
        <v>0</v>
      </c>
      <c r="J16" s="11">
        <v>146</v>
      </c>
      <c r="K16" s="10" t="s">
        <v>287</v>
      </c>
      <c r="L16" s="27">
        <f t="shared" si="0"/>
        <v>14.6</v>
      </c>
      <c r="M16" s="10"/>
      <c r="N16" s="11">
        <v>146</v>
      </c>
      <c r="O16" s="11"/>
      <c r="P16" s="445"/>
    </row>
    <row r="17" spans="1:16" x14ac:dyDescent="0.2">
      <c r="A17" s="28"/>
      <c r="B17" s="10"/>
      <c r="C17" s="10"/>
      <c r="D17" s="102">
        <v>72.465000000000003</v>
      </c>
      <c r="E17" s="102">
        <v>72.555999999999997</v>
      </c>
      <c r="F17" s="102">
        <v>72.602999999999994</v>
      </c>
      <c r="G17" s="102">
        <v>72.694000000000003</v>
      </c>
      <c r="H17" s="10" t="s">
        <v>33</v>
      </c>
      <c r="I17" s="11">
        <v>570</v>
      </c>
      <c r="J17" s="11">
        <v>229</v>
      </c>
      <c r="K17" s="10" t="s">
        <v>287</v>
      </c>
      <c r="L17" s="27">
        <f t="shared" si="0"/>
        <v>22.900000000000002</v>
      </c>
      <c r="M17" s="10"/>
      <c r="N17" s="11">
        <v>229</v>
      </c>
      <c r="O17" s="11"/>
      <c r="P17" s="460"/>
    </row>
    <row r="18" spans="1:16" x14ac:dyDescent="0.2">
      <c r="A18" s="28"/>
      <c r="B18" s="10"/>
      <c r="C18" s="10"/>
      <c r="D18" s="102"/>
      <c r="E18" s="102">
        <v>72.694000000000003</v>
      </c>
      <c r="F18" s="102">
        <v>72.953999999999994</v>
      </c>
      <c r="G18" s="102"/>
      <c r="H18" s="10" t="s">
        <v>15</v>
      </c>
      <c r="I18" s="11">
        <v>0</v>
      </c>
      <c r="J18" s="11">
        <v>260</v>
      </c>
      <c r="K18" s="10" t="s">
        <v>287</v>
      </c>
      <c r="L18" s="27">
        <f t="shared" si="0"/>
        <v>26</v>
      </c>
      <c r="M18" s="10"/>
      <c r="N18" s="11">
        <v>260</v>
      </c>
      <c r="O18" s="11"/>
      <c r="P18" s="29"/>
    </row>
    <row r="19" spans="1:16" x14ac:dyDescent="0.2">
      <c r="A19" s="28"/>
      <c r="B19" s="10"/>
      <c r="C19" s="10"/>
      <c r="D19" s="102"/>
      <c r="E19" s="102">
        <v>72.953999999999994</v>
      </c>
      <c r="F19" s="102">
        <v>72.992999999999995</v>
      </c>
      <c r="G19" s="102"/>
      <c r="H19" s="10" t="s">
        <v>20</v>
      </c>
      <c r="I19" s="11">
        <v>30000</v>
      </c>
      <c r="J19" s="11">
        <v>39</v>
      </c>
      <c r="K19" s="10" t="s">
        <v>287</v>
      </c>
      <c r="L19" s="27">
        <f t="shared" si="0"/>
        <v>3.9</v>
      </c>
      <c r="M19" s="10"/>
      <c r="N19" s="11">
        <v>39</v>
      </c>
      <c r="O19" s="11"/>
      <c r="P19" s="29"/>
    </row>
    <row r="20" spans="1:16" x14ac:dyDescent="0.2">
      <c r="A20" s="28"/>
      <c r="B20" s="10"/>
      <c r="C20" s="10"/>
      <c r="D20" s="102"/>
      <c r="E20" s="102">
        <v>72.992999999999995</v>
      </c>
      <c r="F20" s="102">
        <v>73.385999999999996</v>
      </c>
      <c r="G20" s="102"/>
      <c r="H20" s="10" t="s">
        <v>15</v>
      </c>
      <c r="I20" s="11">
        <v>0</v>
      </c>
      <c r="J20" s="11">
        <v>393</v>
      </c>
      <c r="K20" s="10" t="s">
        <v>287</v>
      </c>
      <c r="L20" s="27">
        <f t="shared" si="0"/>
        <v>39.300000000000004</v>
      </c>
      <c r="M20" s="10"/>
      <c r="N20" s="11">
        <v>393</v>
      </c>
      <c r="O20" s="11"/>
      <c r="P20" s="29"/>
    </row>
    <row r="21" spans="1:16" x14ac:dyDescent="0.2">
      <c r="A21" s="28"/>
      <c r="B21" s="10"/>
      <c r="C21" s="10"/>
      <c r="D21" s="102"/>
      <c r="E21" s="102">
        <v>73.385999999999996</v>
      </c>
      <c r="F21" s="102">
        <v>73.445999999999998</v>
      </c>
      <c r="G21" s="102"/>
      <c r="H21" s="10" t="s">
        <v>33</v>
      </c>
      <c r="I21" s="11">
        <v>5000</v>
      </c>
      <c r="J21" s="11">
        <v>60</v>
      </c>
      <c r="K21" s="10" t="s">
        <v>287</v>
      </c>
      <c r="L21" s="27">
        <f t="shared" si="0"/>
        <v>6</v>
      </c>
      <c r="M21" s="10"/>
      <c r="N21" s="11">
        <v>60</v>
      </c>
      <c r="O21" s="11"/>
      <c r="P21" s="29"/>
    </row>
    <row r="22" spans="1:16" x14ac:dyDescent="0.2">
      <c r="A22" s="28"/>
      <c r="B22" s="10"/>
      <c r="C22" s="10"/>
      <c r="D22" s="102"/>
      <c r="E22" s="102">
        <v>73.445999999999998</v>
      </c>
      <c r="F22" s="102">
        <v>73.537000000000006</v>
      </c>
      <c r="G22" s="102"/>
      <c r="H22" s="10" t="s">
        <v>15</v>
      </c>
      <c r="I22" s="11">
        <v>0</v>
      </c>
      <c r="J22" s="11">
        <v>91</v>
      </c>
      <c r="K22" s="10" t="s">
        <v>287</v>
      </c>
      <c r="L22" s="27">
        <f t="shared" si="0"/>
        <v>9.1</v>
      </c>
      <c r="M22" s="10"/>
      <c r="N22" s="11">
        <v>91</v>
      </c>
      <c r="O22" s="11"/>
      <c r="P22" s="29"/>
    </row>
    <row r="23" spans="1:16" x14ac:dyDescent="0.2">
      <c r="A23" s="28"/>
      <c r="B23" s="10"/>
      <c r="C23" s="10"/>
      <c r="D23" s="102"/>
      <c r="E23" s="102">
        <v>73.537000000000006</v>
      </c>
      <c r="F23" s="102">
        <v>73.608999999999995</v>
      </c>
      <c r="G23" s="102"/>
      <c r="H23" s="10" t="s">
        <v>20</v>
      </c>
      <c r="I23" s="11">
        <v>4200</v>
      </c>
      <c r="J23" s="11">
        <v>72</v>
      </c>
      <c r="K23" s="10" t="s">
        <v>287</v>
      </c>
      <c r="L23" s="27">
        <f t="shared" si="0"/>
        <v>7.1999999999999993</v>
      </c>
      <c r="M23" s="10"/>
      <c r="N23" s="11">
        <v>72</v>
      </c>
      <c r="O23" s="11"/>
      <c r="P23" s="29"/>
    </row>
    <row r="24" spans="1:16" ht="15" thickBot="1" x14ac:dyDescent="0.25">
      <c r="A24" s="76"/>
      <c r="B24" s="53"/>
      <c r="C24" s="53"/>
      <c r="D24" s="100"/>
      <c r="E24" s="100">
        <v>73.608999999999995</v>
      </c>
      <c r="F24" s="100">
        <v>73.614999999999995</v>
      </c>
      <c r="G24" s="100"/>
      <c r="H24" s="53" t="s">
        <v>15</v>
      </c>
      <c r="I24" s="57">
        <v>0</v>
      </c>
      <c r="J24" s="57">
        <v>6</v>
      </c>
      <c r="K24" s="53" t="s">
        <v>287</v>
      </c>
      <c r="L24" s="27">
        <f t="shared" si="0"/>
        <v>0.6</v>
      </c>
      <c r="M24" s="53"/>
      <c r="N24" s="57">
        <v>6</v>
      </c>
      <c r="O24" s="57"/>
      <c r="P24" s="134"/>
    </row>
    <row r="25" spans="1:16" ht="15" thickBot="1" x14ac:dyDescent="0.25">
      <c r="A25" s="3"/>
      <c r="B25" s="4"/>
      <c r="C25" s="4"/>
      <c r="D25" s="161"/>
      <c r="E25" s="161"/>
      <c r="F25" s="161"/>
      <c r="G25" s="161"/>
      <c r="H25" s="4"/>
      <c r="I25" s="66"/>
      <c r="J25" s="66">
        <f>SUM(J4:J24)</f>
        <v>5378</v>
      </c>
      <c r="K25" s="4"/>
      <c r="L25" s="89">
        <f>SUM(L4:L24)</f>
        <v>537.80000000000007</v>
      </c>
      <c r="M25" s="4"/>
      <c r="N25" s="66">
        <f>SUM(N4:N24)</f>
        <v>5378</v>
      </c>
      <c r="O25" s="66"/>
      <c r="P25" s="150"/>
    </row>
    <row r="26" spans="1:16" x14ac:dyDescent="0.2">
      <c r="A26" s="1"/>
      <c r="B26" s="1"/>
      <c r="C26" s="1"/>
      <c r="D26" s="96"/>
      <c r="E26" s="96"/>
      <c r="F26" s="96"/>
      <c r="G26" s="96"/>
      <c r="H26" s="1"/>
      <c r="I26" s="86"/>
      <c r="J26" s="86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96"/>
      <c r="E27" s="96"/>
      <c r="F27" s="96"/>
      <c r="G27" s="96"/>
      <c r="H27" s="1"/>
      <c r="I27" s="86"/>
      <c r="J27" s="86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96"/>
      <c r="E28" s="96"/>
      <c r="F28" s="96"/>
      <c r="G28" s="96"/>
      <c r="H28" s="1"/>
      <c r="I28" s="86"/>
      <c r="J28" s="86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96"/>
      <c r="E29" s="96"/>
      <c r="F29" s="96"/>
      <c r="G29" s="96"/>
      <c r="H29" s="1"/>
      <c r="I29" s="86"/>
      <c r="J29" s="86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96"/>
      <c r="E30" s="96"/>
      <c r="F30" s="96"/>
      <c r="G30" s="96"/>
      <c r="H30" s="1"/>
      <c r="I30" s="86"/>
      <c r="J30" s="86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96"/>
      <c r="E31" s="96"/>
      <c r="F31" s="96"/>
      <c r="G31" s="96"/>
      <c r="H31" s="1"/>
      <c r="I31" s="86"/>
      <c r="J31" s="86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96"/>
      <c r="E32" s="96"/>
      <c r="F32" s="96"/>
      <c r="G32" s="96"/>
      <c r="H32" s="1"/>
      <c r="I32" s="86"/>
      <c r="J32" s="86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96"/>
      <c r="E33" s="96"/>
      <c r="F33" s="96"/>
      <c r="G33" s="96"/>
      <c r="H33" s="1"/>
      <c r="I33" s="86"/>
      <c r="J33" s="86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96"/>
      <c r="E34" s="96"/>
      <c r="F34" s="96"/>
      <c r="G34" s="96"/>
      <c r="H34" s="1"/>
      <c r="I34" s="86"/>
      <c r="J34" s="86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96"/>
      <c r="E35" s="96"/>
      <c r="F35" s="96"/>
      <c r="G35" s="96"/>
      <c r="H35" s="1"/>
      <c r="I35" s="86"/>
      <c r="J35" s="86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96"/>
      <c r="E36" s="96"/>
      <c r="F36" s="96"/>
      <c r="G36" s="96"/>
      <c r="H36" s="1"/>
      <c r="I36" s="86"/>
      <c r="J36" s="86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96"/>
      <c r="E37" s="96"/>
      <c r="F37" s="96"/>
      <c r="G37" s="96"/>
      <c r="H37" s="1"/>
      <c r="I37" s="86"/>
      <c r="J37" s="86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96"/>
      <c r="E38" s="96"/>
      <c r="F38" s="96"/>
      <c r="G38" s="96"/>
      <c r="H38" s="1"/>
      <c r="I38" s="86"/>
      <c r="J38" s="86"/>
      <c r="K38" s="1"/>
      <c r="L38" s="1"/>
      <c r="M38" s="1"/>
      <c r="N38" s="1"/>
      <c r="O38" s="1"/>
      <c r="P38" s="1"/>
    </row>
  </sheetData>
  <mergeCells count="3">
    <mergeCell ref="P4:P7"/>
    <mergeCell ref="P8:P12"/>
    <mergeCell ref="P13:P17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CC33"/>
  </sheetPr>
  <dimension ref="A1:K38"/>
  <sheetViews>
    <sheetView workbookViewId="0">
      <selection activeCell="I15" sqref="I15"/>
    </sheetView>
  </sheetViews>
  <sheetFormatPr defaultRowHeight="14.25" x14ac:dyDescent="0.2"/>
  <cols>
    <col min="1" max="1" width="14.59765625" customWidth="1"/>
    <col min="2" max="2" width="15.09765625" customWidth="1"/>
    <col min="3" max="3" width="4.296875" customWidth="1"/>
    <col min="4" max="4" width="3.796875" customWidth="1"/>
    <col min="5" max="5" width="6.69921875" customWidth="1"/>
    <col min="6" max="6" width="19.8984375" customWidth="1"/>
    <col min="9" max="9" width="12.296875" customWidth="1"/>
    <col min="11" max="11" width="11.8984375" customWidth="1"/>
  </cols>
  <sheetData>
    <row r="1" spans="1:11" x14ac:dyDescent="0.2">
      <c r="A1" s="2" t="s">
        <v>128</v>
      </c>
    </row>
    <row r="2" spans="1:11" ht="15" thickBot="1" x14ac:dyDescent="0.25"/>
    <row r="3" spans="1:11" ht="15" thickBot="1" x14ac:dyDescent="0.25">
      <c r="A3" s="7" t="s">
        <v>1</v>
      </c>
      <c r="B3" s="8" t="s">
        <v>21</v>
      </c>
      <c r="C3" s="8" t="s">
        <v>7</v>
      </c>
      <c r="D3" s="8" t="s">
        <v>22</v>
      </c>
      <c r="E3" s="8" t="s">
        <v>45</v>
      </c>
      <c r="F3" s="8" t="s">
        <v>23</v>
      </c>
      <c r="G3" s="8" t="s">
        <v>25</v>
      </c>
      <c r="H3" s="8" t="s">
        <v>26</v>
      </c>
      <c r="I3" s="8" t="s">
        <v>24</v>
      </c>
      <c r="J3" s="8" t="s">
        <v>3</v>
      </c>
      <c r="K3" s="23" t="s">
        <v>18</v>
      </c>
    </row>
    <row r="4" spans="1:11" x14ac:dyDescent="0.2">
      <c r="A4" s="91" t="s">
        <v>121</v>
      </c>
      <c r="B4" s="92" t="s">
        <v>133</v>
      </c>
      <c r="C4" s="92">
        <v>3</v>
      </c>
      <c r="D4" s="92">
        <v>88</v>
      </c>
      <c r="E4" s="92">
        <v>455.84300000000002</v>
      </c>
      <c r="F4" s="92" t="s">
        <v>134</v>
      </c>
      <c r="G4" s="93">
        <v>81.319999999999993</v>
      </c>
      <c r="H4" s="94">
        <v>80</v>
      </c>
      <c r="I4" s="93">
        <f>((H4/1000)*100)+11</f>
        <v>19</v>
      </c>
      <c r="J4" s="461"/>
      <c r="K4" s="153"/>
    </row>
    <row r="5" spans="1:11" x14ac:dyDescent="0.2">
      <c r="A5" s="135" t="s">
        <v>129</v>
      </c>
      <c r="B5" s="136" t="s">
        <v>135</v>
      </c>
      <c r="C5" s="136">
        <v>1</v>
      </c>
      <c r="D5" s="136">
        <v>1</v>
      </c>
      <c r="E5" s="136">
        <v>68.236999999999995</v>
      </c>
      <c r="F5" s="136" t="s">
        <v>136</v>
      </c>
      <c r="G5" s="138">
        <v>32.31</v>
      </c>
      <c r="H5" s="139"/>
      <c r="I5" s="138">
        <f t="shared" ref="I5:I13" si="0">((H5/1000)*100)+11</f>
        <v>11</v>
      </c>
      <c r="J5" s="462"/>
      <c r="K5" s="163"/>
    </row>
    <row r="6" spans="1:11" x14ac:dyDescent="0.2">
      <c r="A6" s="28"/>
      <c r="B6" s="10"/>
      <c r="C6" s="10">
        <v>1</v>
      </c>
      <c r="D6" s="10">
        <v>2</v>
      </c>
      <c r="E6" s="10">
        <v>68.236999999999995</v>
      </c>
      <c r="F6" s="10" t="s">
        <v>136</v>
      </c>
      <c r="G6" s="27">
        <v>32.31</v>
      </c>
      <c r="H6" s="11"/>
      <c r="I6" s="27">
        <f t="shared" si="0"/>
        <v>11</v>
      </c>
      <c r="J6" s="462"/>
      <c r="K6" s="29"/>
    </row>
    <row r="7" spans="1:11" x14ac:dyDescent="0.2">
      <c r="A7" s="28"/>
      <c r="B7" s="10"/>
      <c r="C7" s="10">
        <v>1</v>
      </c>
      <c r="D7" s="133" t="s">
        <v>137</v>
      </c>
      <c r="E7" s="10">
        <v>68.180999999999997</v>
      </c>
      <c r="F7" s="10" t="s">
        <v>138</v>
      </c>
      <c r="G7" s="27">
        <v>57.09</v>
      </c>
      <c r="H7" s="11"/>
      <c r="I7" s="27">
        <f t="shared" si="0"/>
        <v>11</v>
      </c>
      <c r="J7" s="462"/>
      <c r="K7" s="29"/>
    </row>
    <row r="8" spans="1:11" x14ac:dyDescent="0.2">
      <c r="A8" s="28"/>
      <c r="B8" s="10"/>
      <c r="C8" s="10">
        <v>3</v>
      </c>
      <c r="D8" s="133" t="s">
        <v>139</v>
      </c>
      <c r="E8" s="10">
        <v>68.180999999999997</v>
      </c>
      <c r="F8" s="10" t="s">
        <v>140</v>
      </c>
      <c r="G8" s="27">
        <v>57.09</v>
      </c>
      <c r="H8" s="11">
        <v>13</v>
      </c>
      <c r="I8" s="27">
        <f t="shared" si="0"/>
        <v>12.3</v>
      </c>
      <c r="J8" s="462"/>
      <c r="K8" s="29"/>
    </row>
    <row r="9" spans="1:11" x14ac:dyDescent="0.2">
      <c r="A9" s="28"/>
      <c r="B9" s="10"/>
      <c r="C9" s="10">
        <v>1</v>
      </c>
      <c r="D9" s="10">
        <v>301</v>
      </c>
      <c r="E9" s="10">
        <v>68.203000000000003</v>
      </c>
      <c r="F9" s="10" t="s">
        <v>141</v>
      </c>
      <c r="G9" s="27">
        <v>98.87</v>
      </c>
      <c r="H9" s="11"/>
      <c r="I9" s="27">
        <f t="shared" si="0"/>
        <v>11</v>
      </c>
      <c r="J9" s="462"/>
      <c r="K9" s="29"/>
    </row>
    <row r="10" spans="1:11" x14ac:dyDescent="0.2">
      <c r="A10" s="28"/>
      <c r="B10" s="10"/>
      <c r="C10" s="10">
        <v>1</v>
      </c>
      <c r="D10" s="10">
        <v>5</v>
      </c>
      <c r="E10" s="10">
        <v>68.162999999999997</v>
      </c>
      <c r="F10" s="10" t="s">
        <v>142</v>
      </c>
      <c r="G10" s="27">
        <v>65.489999999999995</v>
      </c>
      <c r="H10" s="11"/>
      <c r="I10" s="27">
        <f t="shared" si="0"/>
        <v>11</v>
      </c>
      <c r="J10" s="462"/>
      <c r="K10" s="29"/>
    </row>
    <row r="11" spans="1:11" x14ac:dyDescent="0.2">
      <c r="A11" s="28"/>
      <c r="B11" s="10"/>
      <c r="C11" s="10">
        <v>8</v>
      </c>
      <c r="D11" s="10">
        <v>6</v>
      </c>
      <c r="E11" s="10">
        <v>68.162000000000006</v>
      </c>
      <c r="F11" s="10" t="s">
        <v>143</v>
      </c>
      <c r="G11" s="27">
        <v>48.2</v>
      </c>
      <c r="H11" s="11">
        <v>40</v>
      </c>
      <c r="I11" s="27">
        <f t="shared" si="0"/>
        <v>15</v>
      </c>
      <c r="J11" s="462"/>
      <c r="K11" s="29"/>
    </row>
    <row r="12" spans="1:11" x14ac:dyDescent="0.2">
      <c r="A12" s="28"/>
      <c r="B12" s="10"/>
      <c r="C12" s="10">
        <v>1</v>
      </c>
      <c r="D12" s="10">
        <v>8</v>
      </c>
      <c r="E12" s="10">
        <v>68.119</v>
      </c>
      <c r="F12" s="10" t="s">
        <v>144</v>
      </c>
      <c r="G12" s="27">
        <v>65.489999999999995</v>
      </c>
      <c r="H12" s="11">
        <v>40</v>
      </c>
      <c r="I12" s="27">
        <f t="shared" si="0"/>
        <v>15</v>
      </c>
      <c r="J12" s="462"/>
      <c r="K12" s="29"/>
    </row>
    <row r="13" spans="1:11" ht="15" thickBot="1" x14ac:dyDescent="0.25">
      <c r="A13" s="76"/>
      <c r="B13" s="53"/>
      <c r="C13" s="53">
        <v>4</v>
      </c>
      <c r="D13" s="53">
        <v>9</v>
      </c>
      <c r="E13" s="53">
        <v>68.119</v>
      </c>
      <c r="F13" s="53" t="s">
        <v>145</v>
      </c>
      <c r="G13" s="87">
        <v>65.489999999999995</v>
      </c>
      <c r="H13" s="57">
        <v>40</v>
      </c>
      <c r="I13" s="87">
        <f t="shared" si="0"/>
        <v>15</v>
      </c>
      <c r="J13" s="463"/>
      <c r="K13" s="134"/>
    </row>
    <row r="14" spans="1:11" ht="15" thickBot="1" x14ac:dyDescent="0.25">
      <c r="A14" s="3"/>
      <c r="B14" s="4"/>
      <c r="C14" s="4"/>
      <c r="D14" s="4"/>
      <c r="E14" s="4"/>
      <c r="F14" s="4"/>
      <c r="G14" s="89">
        <f>SUM(G4:G13)</f>
        <v>603.66</v>
      </c>
      <c r="H14" s="66">
        <f>SUM(H4:H13)</f>
        <v>213</v>
      </c>
      <c r="I14" s="89">
        <f>SUM(I4:I13)</f>
        <v>131.30000000000001</v>
      </c>
      <c r="J14" s="4"/>
      <c r="K14" s="150"/>
    </row>
    <row r="15" spans="1:11" ht="19.5" customHeight="1" thickBot="1" x14ac:dyDescent="0.25">
      <c r="A15" s="58"/>
      <c r="B15" s="59"/>
      <c r="C15" s="59"/>
      <c r="D15" s="59"/>
      <c r="E15" s="59"/>
      <c r="F15" s="59"/>
      <c r="G15" s="440">
        <f>G14+H14</f>
        <v>816.66</v>
      </c>
      <c r="H15" s="441"/>
      <c r="I15" s="358">
        <f>SUM(I14)</f>
        <v>131.30000000000001</v>
      </c>
      <c r="J15" s="59"/>
      <c r="K15" s="95"/>
    </row>
    <row r="16" spans="1:11" x14ac:dyDescent="0.2">
      <c r="A16" s="1"/>
      <c r="B16" s="1"/>
      <c r="C16" s="1"/>
      <c r="D16" s="1"/>
      <c r="E16" s="1"/>
      <c r="F16" s="1"/>
      <c r="G16" s="90"/>
      <c r="H16" s="86"/>
      <c r="I16" s="1"/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90"/>
      <c r="H17" s="86"/>
      <c r="I17" s="1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90"/>
      <c r="H18" s="86"/>
      <c r="I18" s="1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90"/>
      <c r="H19" s="86"/>
      <c r="I19" s="1"/>
      <c r="J19" s="1"/>
      <c r="K19" s="1"/>
    </row>
    <row r="20" spans="1:11" x14ac:dyDescent="0.2">
      <c r="A20" s="1"/>
      <c r="B20" s="1"/>
      <c r="C20" s="1"/>
      <c r="D20" s="1"/>
      <c r="E20" s="1"/>
      <c r="F20" s="1"/>
      <c r="G20" s="90"/>
      <c r="H20" s="86"/>
      <c r="I20" s="1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90"/>
      <c r="H21" s="86"/>
      <c r="I21" s="1"/>
      <c r="J21" s="1"/>
      <c r="K21" s="1"/>
    </row>
    <row r="22" spans="1:11" x14ac:dyDescent="0.2">
      <c r="A22" s="1"/>
      <c r="B22" s="1"/>
      <c r="C22" s="1"/>
      <c r="D22" s="1"/>
      <c r="E22" s="1"/>
      <c r="F22" s="1"/>
      <c r="G22" s="90"/>
      <c r="H22" s="86"/>
      <c r="I22" s="1"/>
      <c r="J22" s="1"/>
      <c r="K22" s="1"/>
    </row>
    <row r="23" spans="1:11" x14ac:dyDescent="0.2">
      <c r="A23" s="1"/>
      <c r="B23" s="1"/>
      <c r="C23" s="1"/>
      <c r="D23" s="1"/>
      <c r="E23" s="1"/>
      <c r="F23" s="1"/>
      <c r="G23" s="90"/>
      <c r="H23" s="86"/>
      <c r="I23" s="1"/>
      <c r="J23" s="1"/>
      <c r="K23" s="1"/>
    </row>
    <row r="24" spans="1:11" x14ac:dyDescent="0.2">
      <c r="A24" s="1"/>
      <c r="B24" s="1"/>
      <c r="C24" s="1"/>
      <c r="D24" s="1"/>
      <c r="E24" s="1"/>
      <c r="F24" s="1"/>
      <c r="G24" s="90"/>
      <c r="H24" s="86"/>
      <c r="I24" s="1"/>
      <c r="J24" s="1"/>
      <c r="K24" s="1"/>
    </row>
    <row r="25" spans="1:11" x14ac:dyDescent="0.2">
      <c r="A25" s="1"/>
      <c r="B25" s="1"/>
      <c r="C25" s="1"/>
      <c r="D25" s="1"/>
      <c r="E25" s="1"/>
      <c r="F25" s="1"/>
      <c r="G25" s="90"/>
      <c r="H25" s="86"/>
      <c r="I25" s="1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90"/>
      <c r="H26" s="86"/>
      <c r="I26" s="1"/>
      <c r="J26" s="1"/>
      <c r="K26" s="1"/>
    </row>
    <row r="27" spans="1:11" x14ac:dyDescent="0.2">
      <c r="A27" s="1"/>
      <c r="B27" s="1"/>
      <c r="C27" s="1"/>
      <c r="D27" s="1"/>
      <c r="E27" s="1"/>
      <c r="F27" s="1"/>
      <c r="G27" s="90"/>
      <c r="H27" s="86"/>
      <c r="I27" s="1"/>
      <c r="J27" s="1"/>
      <c r="K27" s="1"/>
    </row>
    <row r="28" spans="1:11" x14ac:dyDescent="0.2">
      <c r="A28" s="1"/>
      <c r="B28" s="1"/>
      <c r="C28" s="1"/>
      <c r="D28" s="1"/>
      <c r="E28" s="1"/>
      <c r="F28" s="1"/>
      <c r="G28" s="90"/>
      <c r="H28" s="86"/>
      <c r="I28" s="1"/>
      <c r="J28" s="1"/>
      <c r="K28" s="1"/>
    </row>
    <row r="29" spans="1:11" x14ac:dyDescent="0.2">
      <c r="A29" s="1"/>
      <c r="B29" s="1"/>
      <c r="C29" s="1"/>
      <c r="D29" s="1"/>
      <c r="E29" s="1"/>
      <c r="F29" s="1"/>
      <c r="G29" s="90"/>
      <c r="H29" s="86"/>
      <c r="I29" s="1"/>
      <c r="J29" s="1"/>
      <c r="K29" s="1"/>
    </row>
    <row r="30" spans="1:11" x14ac:dyDescent="0.2">
      <c r="A30" s="1"/>
      <c r="B30" s="1"/>
      <c r="C30" s="1"/>
      <c r="D30" s="1"/>
      <c r="E30" s="1"/>
      <c r="F30" s="1"/>
      <c r="G30" s="90"/>
      <c r="H30" s="86"/>
      <c r="I30" s="1"/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90"/>
      <c r="H31" s="86"/>
      <c r="I31" s="1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90"/>
      <c r="H32" s="86"/>
      <c r="I32" s="1"/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90"/>
      <c r="H33" s="86"/>
      <c r="I33" s="1"/>
      <c r="J33" s="1"/>
      <c r="K33" s="1"/>
    </row>
    <row r="34" spans="1:11" x14ac:dyDescent="0.2">
      <c r="A34" s="1"/>
      <c r="B34" s="1"/>
      <c r="C34" s="1"/>
      <c r="D34" s="1"/>
      <c r="E34" s="1"/>
      <c r="F34" s="1"/>
      <c r="G34" s="90"/>
      <c r="H34" s="86"/>
      <c r="I34" s="1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90"/>
      <c r="H35" s="86"/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90"/>
      <c r="H36" s="86"/>
      <c r="I36" s="1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90"/>
      <c r="H37" s="86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90"/>
      <c r="H38" s="86"/>
      <c r="I38" s="1"/>
      <c r="J38" s="1"/>
      <c r="K38" s="1"/>
    </row>
  </sheetData>
  <mergeCells count="2">
    <mergeCell ref="J4:J13"/>
    <mergeCell ref="G15:H1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FF"/>
  </sheetPr>
  <dimension ref="A1:Q267"/>
  <sheetViews>
    <sheetView workbookViewId="0">
      <selection activeCell="A110" sqref="A110:A111"/>
    </sheetView>
  </sheetViews>
  <sheetFormatPr defaultRowHeight="14.25" x14ac:dyDescent="0.2"/>
  <cols>
    <col min="1" max="2" width="12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69921875" customWidth="1"/>
    <col min="12" max="12" width="8.09765625" customWidth="1"/>
    <col min="13" max="13" width="6.296875" customWidth="1"/>
    <col min="14" max="14" width="6.19921875" customWidth="1"/>
    <col min="15" max="15" width="9.8984375" customWidth="1"/>
    <col min="16" max="16" width="11.8984375" customWidth="1"/>
  </cols>
  <sheetData>
    <row r="1" spans="1:16" x14ac:dyDescent="0.2">
      <c r="A1" s="2" t="s">
        <v>156</v>
      </c>
      <c r="B1" s="2"/>
    </row>
    <row r="2" spans="1:16" ht="15" thickBot="1" x14ac:dyDescent="0.25"/>
    <row r="3" spans="1:16" ht="18.7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364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ht="14.25" customHeight="1" x14ac:dyDescent="0.2">
      <c r="A4" s="475" t="s">
        <v>158</v>
      </c>
      <c r="B4" s="13" t="s">
        <v>157</v>
      </c>
      <c r="C4" s="13">
        <v>1</v>
      </c>
      <c r="D4" s="160">
        <v>21.044</v>
      </c>
      <c r="E4" s="160">
        <v>21.084</v>
      </c>
      <c r="F4" s="160">
        <v>21.114999999999998</v>
      </c>
      <c r="G4" s="160">
        <v>21.155000000000001</v>
      </c>
      <c r="H4" s="13" t="s">
        <v>20</v>
      </c>
      <c r="I4" s="14">
        <v>250</v>
      </c>
      <c r="J4" s="14">
        <v>111</v>
      </c>
      <c r="K4" s="13" t="s">
        <v>298</v>
      </c>
      <c r="L4" s="27">
        <f>(J4/1000)*100</f>
        <v>11.1</v>
      </c>
      <c r="M4" s="13"/>
      <c r="N4" s="479" t="s">
        <v>335</v>
      </c>
      <c r="O4" s="179" t="s">
        <v>161</v>
      </c>
      <c r="P4" s="427" t="s">
        <v>160</v>
      </c>
    </row>
    <row r="5" spans="1:16" x14ac:dyDescent="0.2">
      <c r="A5" s="476"/>
      <c r="B5" s="13"/>
      <c r="C5" s="13"/>
      <c r="D5" s="160"/>
      <c r="E5" s="160">
        <v>21.155000000000001</v>
      </c>
      <c r="F5" s="160">
        <v>21.355</v>
      </c>
      <c r="G5" s="160"/>
      <c r="H5" s="13" t="s">
        <v>15</v>
      </c>
      <c r="I5" s="14">
        <v>0</v>
      </c>
      <c r="J5" s="14">
        <v>200</v>
      </c>
      <c r="K5" s="13" t="s">
        <v>298</v>
      </c>
      <c r="L5" s="27">
        <f t="shared" ref="L5:L68" si="0">(J5/1000)*100</f>
        <v>20</v>
      </c>
      <c r="M5" s="13"/>
      <c r="N5" s="480"/>
      <c r="O5" s="180" t="s">
        <v>41</v>
      </c>
      <c r="P5" s="428"/>
    </row>
    <row r="6" spans="1:16" x14ac:dyDescent="0.2">
      <c r="A6" s="9"/>
      <c r="B6" s="13"/>
      <c r="C6" s="13"/>
      <c r="D6" s="160"/>
      <c r="E6" s="160">
        <v>21.355</v>
      </c>
      <c r="F6" s="160">
        <v>21.41</v>
      </c>
      <c r="G6" s="160"/>
      <c r="H6" s="13" t="s">
        <v>20</v>
      </c>
      <c r="I6" s="14">
        <v>500</v>
      </c>
      <c r="J6" s="14">
        <v>55</v>
      </c>
      <c r="K6" s="13" t="s">
        <v>298</v>
      </c>
      <c r="L6" s="27">
        <f t="shared" si="0"/>
        <v>5.5</v>
      </c>
      <c r="M6" s="13"/>
      <c r="N6" s="480"/>
      <c r="O6" s="13" t="s">
        <v>162</v>
      </c>
      <c r="P6" s="428"/>
    </row>
    <row r="7" spans="1:16" x14ac:dyDescent="0.2">
      <c r="A7" s="9"/>
      <c r="B7" s="13"/>
      <c r="C7" s="13"/>
      <c r="D7" s="160"/>
      <c r="E7" s="160">
        <v>21.41</v>
      </c>
      <c r="F7" s="160">
        <v>21.509</v>
      </c>
      <c r="G7" s="160"/>
      <c r="H7" s="13" t="s">
        <v>15</v>
      </c>
      <c r="I7" s="14">
        <v>0</v>
      </c>
      <c r="J7" s="14">
        <v>99</v>
      </c>
      <c r="K7" s="13" t="s">
        <v>298</v>
      </c>
      <c r="L7" s="27">
        <f t="shared" si="0"/>
        <v>9.9</v>
      </c>
      <c r="M7" s="13"/>
      <c r="N7" s="480"/>
      <c r="O7" s="13" t="s">
        <v>163</v>
      </c>
      <c r="P7" s="428"/>
    </row>
    <row r="8" spans="1:16" x14ac:dyDescent="0.2">
      <c r="A8" s="9"/>
      <c r="B8" s="13"/>
      <c r="C8" s="13"/>
      <c r="D8" s="160">
        <v>21.509</v>
      </c>
      <c r="E8" s="160">
        <v>21.548999999999999</v>
      </c>
      <c r="F8" s="160">
        <v>21.58</v>
      </c>
      <c r="G8" s="160">
        <v>21.62</v>
      </c>
      <c r="H8" s="13" t="s">
        <v>20</v>
      </c>
      <c r="I8" s="14">
        <v>200</v>
      </c>
      <c r="J8" s="14">
        <v>111</v>
      </c>
      <c r="K8" s="13" t="s">
        <v>298</v>
      </c>
      <c r="L8" s="27">
        <f t="shared" si="0"/>
        <v>11.1</v>
      </c>
      <c r="M8" s="13"/>
      <c r="N8" s="480"/>
      <c r="O8" s="13" t="s">
        <v>164</v>
      </c>
      <c r="P8" s="428"/>
    </row>
    <row r="9" spans="1:16" ht="14.25" customHeight="1" x14ac:dyDescent="0.2">
      <c r="A9" s="9"/>
      <c r="B9" s="13"/>
      <c r="C9" s="13"/>
      <c r="D9" s="160"/>
      <c r="E9" s="160">
        <v>21.62</v>
      </c>
      <c r="F9" s="160">
        <v>21.643999999999998</v>
      </c>
      <c r="G9" s="160"/>
      <c r="H9" s="13" t="s">
        <v>15</v>
      </c>
      <c r="I9" s="14">
        <v>0</v>
      </c>
      <c r="J9" s="14">
        <v>24</v>
      </c>
      <c r="K9" s="13" t="s">
        <v>298</v>
      </c>
      <c r="L9" s="27">
        <f t="shared" si="0"/>
        <v>2.4</v>
      </c>
      <c r="M9" s="13"/>
      <c r="N9" s="480"/>
      <c r="O9" s="13"/>
      <c r="P9" s="428" t="s">
        <v>166</v>
      </c>
    </row>
    <row r="10" spans="1:16" x14ac:dyDescent="0.2">
      <c r="A10" s="9"/>
      <c r="B10" s="13"/>
      <c r="C10" s="13"/>
      <c r="D10" s="160">
        <v>21.643999999999998</v>
      </c>
      <c r="E10" s="160">
        <v>21.673999999999999</v>
      </c>
      <c r="F10" s="160">
        <v>21.696000000000002</v>
      </c>
      <c r="G10" s="160">
        <v>21.725999999999999</v>
      </c>
      <c r="H10" s="13" t="s">
        <v>33</v>
      </c>
      <c r="I10" s="14">
        <v>200</v>
      </c>
      <c r="J10" s="14">
        <v>82</v>
      </c>
      <c r="K10" s="13" t="s">
        <v>298</v>
      </c>
      <c r="L10" s="27">
        <f t="shared" si="0"/>
        <v>8.2000000000000011</v>
      </c>
      <c r="M10" s="13"/>
      <c r="N10" s="480"/>
      <c r="O10" s="13"/>
      <c r="P10" s="428"/>
    </row>
    <row r="11" spans="1:16" x14ac:dyDescent="0.2">
      <c r="A11" s="9"/>
      <c r="B11" s="13"/>
      <c r="C11" s="13"/>
      <c r="D11" s="160"/>
      <c r="E11" s="160">
        <v>21.725999999999999</v>
      </c>
      <c r="F11" s="160">
        <v>21.771000000000001</v>
      </c>
      <c r="G11" s="160"/>
      <c r="H11" s="13" t="s">
        <v>15</v>
      </c>
      <c r="I11" s="14">
        <v>0</v>
      </c>
      <c r="J11" s="14">
        <v>45</v>
      </c>
      <c r="K11" s="13" t="s">
        <v>298</v>
      </c>
      <c r="L11" s="27">
        <f t="shared" si="0"/>
        <v>4.5</v>
      </c>
      <c r="M11" s="13"/>
      <c r="N11" s="480"/>
      <c r="O11" s="13"/>
      <c r="P11" s="428"/>
    </row>
    <row r="12" spans="1:16" x14ac:dyDescent="0.2">
      <c r="A12" s="9"/>
      <c r="B12" s="13"/>
      <c r="C12" s="13"/>
      <c r="D12" s="160">
        <v>21.771000000000001</v>
      </c>
      <c r="E12" s="160">
        <v>21.800999999999998</v>
      </c>
      <c r="F12" s="160">
        <v>21.827999999999999</v>
      </c>
      <c r="G12" s="160">
        <v>21.858000000000001</v>
      </c>
      <c r="H12" s="13" t="s">
        <v>33</v>
      </c>
      <c r="I12" s="14">
        <v>263</v>
      </c>
      <c r="J12" s="14">
        <v>87</v>
      </c>
      <c r="K12" s="13" t="s">
        <v>298</v>
      </c>
      <c r="L12" s="27">
        <f t="shared" si="0"/>
        <v>8.6999999999999993</v>
      </c>
      <c r="M12" s="13"/>
      <c r="N12" s="480"/>
      <c r="O12" s="13"/>
      <c r="P12" s="428"/>
    </row>
    <row r="13" spans="1:16" x14ac:dyDescent="0.2">
      <c r="A13" s="9"/>
      <c r="B13" s="13"/>
      <c r="C13" s="13"/>
      <c r="D13" s="160"/>
      <c r="E13" s="160">
        <v>21.858000000000001</v>
      </c>
      <c r="F13" s="160">
        <v>22.033000000000001</v>
      </c>
      <c r="G13" s="160"/>
      <c r="H13" s="13" t="s">
        <v>15</v>
      </c>
      <c r="I13" s="14">
        <v>0</v>
      </c>
      <c r="J13" s="14">
        <v>175</v>
      </c>
      <c r="K13" s="13" t="s">
        <v>298</v>
      </c>
      <c r="L13" s="27">
        <f t="shared" si="0"/>
        <v>17.5</v>
      </c>
      <c r="M13" s="13"/>
      <c r="N13" s="480"/>
      <c r="O13" s="13"/>
      <c r="P13" s="428"/>
    </row>
    <row r="14" spans="1:16" x14ac:dyDescent="0.2">
      <c r="A14" s="9"/>
      <c r="B14" s="13"/>
      <c r="C14" s="13"/>
      <c r="D14" s="160"/>
      <c r="E14" s="160">
        <v>22.033000000000001</v>
      </c>
      <c r="F14" s="160">
        <v>22.088999999999999</v>
      </c>
      <c r="G14" s="160"/>
      <c r="H14" s="13" t="s">
        <v>33</v>
      </c>
      <c r="I14" s="14">
        <v>800</v>
      </c>
      <c r="J14" s="14">
        <v>56</v>
      </c>
      <c r="K14" s="13" t="s">
        <v>298</v>
      </c>
      <c r="L14" s="27">
        <f t="shared" si="0"/>
        <v>5.6000000000000005</v>
      </c>
      <c r="M14" s="13"/>
      <c r="N14" s="480"/>
      <c r="O14" s="13"/>
      <c r="P14" s="164"/>
    </row>
    <row r="15" spans="1:16" x14ac:dyDescent="0.2">
      <c r="A15" s="9"/>
      <c r="B15" s="13"/>
      <c r="C15" s="13"/>
      <c r="D15" s="160"/>
      <c r="E15" s="160">
        <v>22.088999999999999</v>
      </c>
      <c r="F15" s="160">
        <v>22.238</v>
      </c>
      <c r="G15" s="160"/>
      <c r="H15" s="13" t="s">
        <v>15</v>
      </c>
      <c r="I15" s="14">
        <v>0</v>
      </c>
      <c r="J15" s="14">
        <v>149</v>
      </c>
      <c r="K15" s="13" t="s">
        <v>298</v>
      </c>
      <c r="L15" s="27">
        <f t="shared" si="0"/>
        <v>14.899999999999999</v>
      </c>
      <c r="M15" s="13"/>
      <c r="N15" s="480"/>
      <c r="O15" s="13"/>
      <c r="P15" s="164"/>
    </row>
    <row r="16" spans="1:16" x14ac:dyDescent="0.2">
      <c r="A16" s="9"/>
      <c r="B16" s="13"/>
      <c r="C16" s="13"/>
      <c r="D16" s="160">
        <v>22.238</v>
      </c>
      <c r="E16" s="160">
        <v>22.257999999999999</v>
      </c>
      <c r="F16" s="160">
        <v>22.38</v>
      </c>
      <c r="G16" s="160">
        <v>22.4</v>
      </c>
      <c r="H16" s="13" t="s">
        <v>20</v>
      </c>
      <c r="I16" s="14">
        <v>400</v>
      </c>
      <c r="J16" s="14">
        <v>162</v>
      </c>
      <c r="K16" s="13" t="s">
        <v>298</v>
      </c>
      <c r="L16" s="27">
        <f t="shared" si="0"/>
        <v>16.2</v>
      </c>
      <c r="M16" s="13"/>
      <c r="N16" s="480"/>
      <c r="O16" s="13"/>
      <c r="P16" s="164"/>
    </row>
    <row r="17" spans="1:16" x14ac:dyDescent="0.2">
      <c r="A17" s="9"/>
      <c r="B17" s="13"/>
      <c r="C17" s="13"/>
      <c r="D17" s="160"/>
      <c r="E17" s="160">
        <v>22.4</v>
      </c>
      <c r="F17" s="160">
        <v>22.43</v>
      </c>
      <c r="G17" s="160"/>
      <c r="H17" s="13" t="s">
        <v>15</v>
      </c>
      <c r="I17" s="14">
        <v>0</v>
      </c>
      <c r="J17" s="14">
        <v>30</v>
      </c>
      <c r="K17" s="13" t="s">
        <v>298</v>
      </c>
      <c r="L17" s="27">
        <f t="shared" si="0"/>
        <v>3</v>
      </c>
      <c r="M17" s="13"/>
      <c r="N17" s="480"/>
      <c r="O17" s="13"/>
      <c r="P17" s="164"/>
    </row>
    <row r="18" spans="1:16" x14ac:dyDescent="0.2">
      <c r="A18" s="9"/>
      <c r="B18" s="13"/>
      <c r="C18" s="13"/>
      <c r="D18" s="160">
        <v>22.43</v>
      </c>
      <c r="E18" s="160">
        <v>22.47</v>
      </c>
      <c r="F18" s="160">
        <v>22.611999999999998</v>
      </c>
      <c r="G18" s="160">
        <v>22.652000000000001</v>
      </c>
      <c r="H18" s="13" t="s">
        <v>20</v>
      </c>
      <c r="I18" s="14">
        <v>200</v>
      </c>
      <c r="J18" s="14">
        <v>222</v>
      </c>
      <c r="K18" s="13" t="s">
        <v>298</v>
      </c>
      <c r="L18" s="27">
        <f t="shared" si="0"/>
        <v>22.2</v>
      </c>
      <c r="M18" s="13"/>
      <c r="N18" s="480"/>
      <c r="O18" s="13"/>
      <c r="P18" s="164"/>
    </row>
    <row r="19" spans="1:16" x14ac:dyDescent="0.2">
      <c r="A19" s="9"/>
      <c r="B19" s="13"/>
      <c r="C19" s="13"/>
      <c r="D19" s="160"/>
      <c r="E19" s="160">
        <v>22.652000000000001</v>
      </c>
      <c r="F19" s="160">
        <v>22.731999999999999</v>
      </c>
      <c r="G19" s="160"/>
      <c r="H19" s="13" t="s">
        <v>15</v>
      </c>
      <c r="I19" s="14">
        <v>0</v>
      </c>
      <c r="J19" s="14">
        <v>80</v>
      </c>
      <c r="K19" s="13" t="s">
        <v>298</v>
      </c>
      <c r="L19" s="27">
        <f t="shared" si="0"/>
        <v>8</v>
      </c>
      <c r="M19" s="13"/>
      <c r="N19" s="480"/>
      <c r="O19" s="13"/>
      <c r="P19" s="15"/>
    </row>
    <row r="20" spans="1:16" ht="15" thickBot="1" x14ac:dyDescent="0.25">
      <c r="A20" s="9"/>
      <c r="B20" s="13"/>
      <c r="C20" s="13"/>
      <c r="D20" s="160">
        <v>22.731999999999999</v>
      </c>
      <c r="E20" s="160">
        <v>22.771999999999998</v>
      </c>
      <c r="F20" s="160">
        <v>22.928999999999998</v>
      </c>
      <c r="G20" s="160">
        <v>22.969000000000001</v>
      </c>
      <c r="H20" s="13" t="s">
        <v>33</v>
      </c>
      <c r="I20" s="14">
        <v>180</v>
      </c>
      <c r="J20" s="14">
        <v>237</v>
      </c>
      <c r="K20" s="13" t="s">
        <v>298</v>
      </c>
      <c r="L20" s="27">
        <f t="shared" si="0"/>
        <v>23.7</v>
      </c>
      <c r="M20" s="13"/>
      <c r="N20" s="481"/>
      <c r="O20" s="13"/>
      <c r="P20" s="15"/>
    </row>
    <row r="21" spans="1:16" ht="15" thickBot="1" x14ac:dyDescent="0.25">
      <c r="A21" s="3"/>
      <c r="B21" s="4"/>
      <c r="C21" s="4"/>
      <c r="D21" s="161"/>
      <c r="E21" s="161"/>
      <c r="F21" s="161"/>
      <c r="G21" s="161"/>
      <c r="H21" s="4"/>
      <c r="I21" s="66"/>
      <c r="J21" s="66">
        <f>SUM(J4:J20)</f>
        <v>1925</v>
      </c>
      <c r="K21" s="4"/>
      <c r="L21" s="89">
        <f>SUM(L4:L20)</f>
        <v>192.49999999999997</v>
      </c>
      <c r="M21" s="4"/>
      <c r="N21" s="66">
        <f>SUM(N4:N20)</f>
        <v>0</v>
      </c>
      <c r="O21" s="4"/>
      <c r="P21" s="150"/>
    </row>
    <row r="22" spans="1:16" x14ac:dyDescent="0.2">
      <c r="A22" s="75"/>
      <c r="B22" s="24" t="s">
        <v>159</v>
      </c>
      <c r="C22" s="24">
        <v>1</v>
      </c>
      <c r="D22" s="98"/>
      <c r="E22" s="98">
        <v>28.7</v>
      </c>
      <c r="F22" s="98">
        <v>28.748999999999999</v>
      </c>
      <c r="G22" s="98"/>
      <c r="H22" s="24" t="s">
        <v>15</v>
      </c>
      <c r="I22" s="26">
        <v>0</v>
      </c>
      <c r="J22" s="26">
        <v>49</v>
      </c>
      <c r="K22" s="24" t="s">
        <v>299</v>
      </c>
      <c r="L22" s="27">
        <f t="shared" si="0"/>
        <v>4.9000000000000004</v>
      </c>
      <c r="M22" s="24"/>
      <c r="N22" s="479" t="s">
        <v>335</v>
      </c>
      <c r="O22" s="176" t="s">
        <v>165</v>
      </c>
      <c r="P22" s="427" t="s">
        <v>174</v>
      </c>
    </row>
    <row r="23" spans="1:16" x14ac:dyDescent="0.2">
      <c r="A23" s="28"/>
      <c r="B23" s="10"/>
      <c r="C23" s="10"/>
      <c r="D23" s="102">
        <v>28.748999999999999</v>
      </c>
      <c r="E23" s="102">
        <v>28.774999999999999</v>
      </c>
      <c r="F23" s="102">
        <v>28.81</v>
      </c>
      <c r="G23" s="102">
        <v>28.835999999999999</v>
      </c>
      <c r="H23" s="10" t="s">
        <v>20</v>
      </c>
      <c r="I23" s="11">
        <v>250</v>
      </c>
      <c r="J23" s="11">
        <v>87</v>
      </c>
      <c r="K23" s="10" t="s">
        <v>299</v>
      </c>
      <c r="L23" s="27">
        <f t="shared" si="0"/>
        <v>8.6999999999999993</v>
      </c>
      <c r="M23" s="10"/>
      <c r="N23" s="480"/>
      <c r="O23" s="177" t="s">
        <v>41</v>
      </c>
      <c r="P23" s="482"/>
    </row>
    <row r="24" spans="1:16" x14ac:dyDescent="0.2">
      <c r="A24" s="28"/>
      <c r="B24" s="10"/>
      <c r="C24" s="10"/>
      <c r="D24" s="102"/>
      <c r="E24" s="102">
        <v>28.835999999999999</v>
      </c>
      <c r="F24" s="102">
        <v>28.983000000000001</v>
      </c>
      <c r="G24" s="102"/>
      <c r="H24" s="10" t="s">
        <v>15</v>
      </c>
      <c r="I24" s="11">
        <v>0</v>
      </c>
      <c r="J24" s="11">
        <v>147</v>
      </c>
      <c r="K24" s="10" t="s">
        <v>299</v>
      </c>
      <c r="L24" s="27">
        <f t="shared" si="0"/>
        <v>14.7</v>
      </c>
      <c r="M24" s="10"/>
      <c r="N24" s="480"/>
      <c r="O24" s="10" t="s">
        <v>167</v>
      </c>
      <c r="P24" s="482"/>
    </row>
    <row r="25" spans="1:16" x14ac:dyDescent="0.2">
      <c r="A25" s="28"/>
      <c r="B25" s="10"/>
      <c r="C25" s="10"/>
      <c r="D25" s="102"/>
      <c r="E25" s="102">
        <v>28.983000000000001</v>
      </c>
      <c r="F25" s="102">
        <v>29.030999999999999</v>
      </c>
      <c r="G25" s="102"/>
      <c r="H25" s="10" t="s">
        <v>20</v>
      </c>
      <c r="I25" s="11">
        <v>650</v>
      </c>
      <c r="J25" s="11">
        <v>48</v>
      </c>
      <c r="K25" s="10" t="s">
        <v>299</v>
      </c>
      <c r="L25" s="27">
        <f t="shared" si="0"/>
        <v>4.8</v>
      </c>
      <c r="M25" s="10"/>
      <c r="N25" s="480"/>
      <c r="O25" s="10" t="s">
        <v>168</v>
      </c>
      <c r="P25" s="482"/>
    </row>
    <row r="26" spans="1:16" x14ac:dyDescent="0.2">
      <c r="A26" s="28"/>
      <c r="B26" s="10"/>
      <c r="C26" s="10"/>
      <c r="D26" s="102"/>
      <c r="E26" s="102">
        <v>29.030999999999999</v>
      </c>
      <c r="F26" s="102">
        <v>29.167999999999999</v>
      </c>
      <c r="G26" s="102"/>
      <c r="H26" s="10" t="s">
        <v>15</v>
      </c>
      <c r="I26" s="11">
        <v>0</v>
      </c>
      <c r="J26" s="11">
        <v>137</v>
      </c>
      <c r="K26" s="10" t="s">
        <v>299</v>
      </c>
      <c r="L26" s="27">
        <f t="shared" si="0"/>
        <v>13.700000000000001</v>
      </c>
      <c r="M26" s="10"/>
      <c r="N26" s="480"/>
      <c r="O26" s="10" t="s">
        <v>169</v>
      </c>
      <c r="P26" s="482"/>
    </row>
    <row r="27" spans="1:16" x14ac:dyDescent="0.2">
      <c r="A27" s="28"/>
      <c r="B27" s="10"/>
      <c r="C27" s="10"/>
      <c r="D27" s="102">
        <v>29.167999999999999</v>
      </c>
      <c r="E27" s="102">
        <v>29.186</v>
      </c>
      <c r="F27" s="102">
        <v>29.219000000000001</v>
      </c>
      <c r="G27" s="102">
        <v>29.236999999999998</v>
      </c>
      <c r="H27" s="10" t="s">
        <v>20</v>
      </c>
      <c r="I27" s="11">
        <v>340</v>
      </c>
      <c r="J27" s="11">
        <v>69</v>
      </c>
      <c r="K27" s="10" t="s">
        <v>299</v>
      </c>
      <c r="L27" s="27">
        <f t="shared" si="0"/>
        <v>6.9</v>
      </c>
      <c r="M27" s="10"/>
      <c r="N27" s="480"/>
      <c r="O27" s="10"/>
      <c r="P27" s="483"/>
    </row>
    <row r="28" spans="1:16" x14ac:dyDescent="0.2">
      <c r="A28" s="28"/>
      <c r="B28" s="10"/>
      <c r="C28" s="10"/>
      <c r="D28" s="102"/>
      <c r="E28" s="102">
        <v>29.236999999999998</v>
      </c>
      <c r="F28" s="102">
        <v>29.256</v>
      </c>
      <c r="G28" s="102"/>
      <c r="H28" s="10" t="s">
        <v>15</v>
      </c>
      <c r="I28" s="11">
        <v>0</v>
      </c>
      <c r="J28" s="11">
        <v>19</v>
      </c>
      <c r="K28" s="10" t="s">
        <v>299</v>
      </c>
      <c r="L28" s="27">
        <f t="shared" si="0"/>
        <v>1.9</v>
      </c>
      <c r="M28" s="10"/>
      <c r="N28" s="480"/>
      <c r="O28" s="178" t="s">
        <v>170</v>
      </c>
      <c r="P28" s="431" t="s">
        <v>175</v>
      </c>
    </row>
    <row r="29" spans="1:16" x14ac:dyDescent="0.2">
      <c r="A29" s="28"/>
      <c r="B29" s="10"/>
      <c r="C29" s="10"/>
      <c r="D29" s="102">
        <v>29.256</v>
      </c>
      <c r="E29" s="102">
        <v>29.29</v>
      </c>
      <c r="F29" s="102">
        <v>29.475999999999999</v>
      </c>
      <c r="G29" s="102"/>
      <c r="H29" s="10" t="s">
        <v>33</v>
      </c>
      <c r="I29" s="11">
        <v>182</v>
      </c>
      <c r="J29" s="11">
        <v>220</v>
      </c>
      <c r="K29" s="10" t="s">
        <v>299</v>
      </c>
      <c r="L29" s="27">
        <f t="shared" si="0"/>
        <v>22</v>
      </c>
      <c r="M29" s="10"/>
      <c r="N29" s="480"/>
      <c r="O29" s="177" t="s">
        <v>41</v>
      </c>
      <c r="P29" s="482"/>
    </row>
    <row r="30" spans="1:16" x14ac:dyDescent="0.2">
      <c r="A30" s="28"/>
      <c r="B30" s="10"/>
      <c r="C30" s="10"/>
      <c r="D30" s="102"/>
      <c r="E30" s="102">
        <v>29.475999999999999</v>
      </c>
      <c r="F30" s="102">
        <v>29.553999999999998</v>
      </c>
      <c r="G30" s="102"/>
      <c r="H30" s="10" t="s">
        <v>33</v>
      </c>
      <c r="I30" s="11">
        <v>175</v>
      </c>
      <c r="J30" s="11">
        <v>78</v>
      </c>
      <c r="K30" s="10" t="s">
        <v>299</v>
      </c>
      <c r="L30" s="27">
        <f t="shared" si="0"/>
        <v>7.8</v>
      </c>
      <c r="M30" s="10"/>
      <c r="N30" s="480"/>
      <c r="O30" s="10" t="s">
        <v>171</v>
      </c>
      <c r="P30" s="482"/>
    </row>
    <row r="31" spans="1:16" x14ac:dyDescent="0.2">
      <c r="A31" s="28"/>
      <c r="B31" s="10"/>
      <c r="C31" s="10"/>
      <c r="D31" s="102"/>
      <c r="E31" s="102">
        <v>29.553999999999998</v>
      </c>
      <c r="F31" s="102">
        <v>29.646999999999998</v>
      </c>
      <c r="G31" s="102">
        <v>29.681000000000001</v>
      </c>
      <c r="H31" s="10" t="s">
        <v>33</v>
      </c>
      <c r="I31" s="11">
        <v>183</v>
      </c>
      <c r="J31" s="11">
        <v>127</v>
      </c>
      <c r="K31" s="10" t="s">
        <v>299</v>
      </c>
      <c r="L31" s="27">
        <f t="shared" si="0"/>
        <v>12.7</v>
      </c>
      <c r="M31" s="10"/>
      <c r="N31" s="480"/>
      <c r="O31" s="10" t="s">
        <v>172</v>
      </c>
      <c r="P31" s="482"/>
    </row>
    <row r="32" spans="1:16" x14ac:dyDescent="0.2">
      <c r="A32" s="28"/>
      <c r="B32" s="10"/>
      <c r="C32" s="10"/>
      <c r="D32" s="102"/>
      <c r="E32" s="102">
        <v>29.681000000000001</v>
      </c>
      <c r="F32" s="102">
        <v>29.795999999999999</v>
      </c>
      <c r="G32" s="102"/>
      <c r="H32" s="10" t="s">
        <v>15</v>
      </c>
      <c r="I32" s="11">
        <v>0</v>
      </c>
      <c r="J32" s="11">
        <v>115</v>
      </c>
      <c r="K32" s="10" t="s">
        <v>299</v>
      </c>
      <c r="L32" s="27">
        <f t="shared" si="0"/>
        <v>11.5</v>
      </c>
      <c r="M32" s="10"/>
      <c r="N32" s="480"/>
      <c r="O32" s="10" t="s">
        <v>173</v>
      </c>
      <c r="P32" s="482"/>
    </row>
    <row r="33" spans="1:16" x14ac:dyDescent="0.2">
      <c r="A33" s="28"/>
      <c r="B33" s="10"/>
      <c r="C33" s="10"/>
      <c r="D33" s="102">
        <v>29.795999999999999</v>
      </c>
      <c r="E33" s="102">
        <v>29.824000000000002</v>
      </c>
      <c r="F33" s="102">
        <v>29.927</v>
      </c>
      <c r="G33" s="102">
        <v>29.954999999999998</v>
      </c>
      <c r="H33" s="10" t="s">
        <v>20</v>
      </c>
      <c r="I33" s="11">
        <v>203</v>
      </c>
      <c r="J33" s="11">
        <v>159</v>
      </c>
      <c r="K33" s="10" t="s">
        <v>299</v>
      </c>
      <c r="L33" s="27">
        <f t="shared" si="0"/>
        <v>15.9</v>
      </c>
      <c r="M33" s="10"/>
      <c r="N33" s="480"/>
      <c r="O33" s="10"/>
      <c r="P33" s="483"/>
    </row>
    <row r="34" spans="1:16" x14ac:dyDescent="0.2">
      <c r="A34" s="28"/>
      <c r="B34" s="10"/>
      <c r="C34" s="10"/>
      <c r="D34" s="102"/>
      <c r="E34" s="102">
        <v>29.954999999999998</v>
      </c>
      <c r="F34" s="102">
        <v>30.024999999999999</v>
      </c>
      <c r="G34" s="102"/>
      <c r="H34" s="10" t="s">
        <v>15</v>
      </c>
      <c r="I34" s="11">
        <v>0</v>
      </c>
      <c r="J34" s="11">
        <v>70</v>
      </c>
      <c r="K34" s="10" t="s">
        <v>299</v>
      </c>
      <c r="L34" s="27">
        <f t="shared" si="0"/>
        <v>7.0000000000000009</v>
      </c>
      <c r="M34" s="10"/>
      <c r="N34" s="480"/>
      <c r="O34" s="10"/>
      <c r="P34" s="29"/>
    </row>
    <row r="35" spans="1:16" x14ac:dyDescent="0.2">
      <c r="A35" s="28"/>
      <c r="B35" s="10"/>
      <c r="C35" s="10"/>
      <c r="D35" s="102">
        <v>30.024999999999999</v>
      </c>
      <c r="E35" s="102">
        <v>30.059000000000001</v>
      </c>
      <c r="F35" s="102">
        <v>30.11</v>
      </c>
      <c r="G35" s="102">
        <v>30.143999999999998</v>
      </c>
      <c r="H35" s="10" t="s">
        <v>20</v>
      </c>
      <c r="I35" s="11">
        <v>180</v>
      </c>
      <c r="J35" s="11">
        <v>119</v>
      </c>
      <c r="K35" s="10" t="s">
        <v>299</v>
      </c>
      <c r="L35" s="27">
        <f t="shared" si="0"/>
        <v>11.899999999999999</v>
      </c>
      <c r="M35" s="10"/>
      <c r="N35" s="480"/>
      <c r="O35" s="10"/>
      <c r="P35" s="29"/>
    </row>
    <row r="36" spans="1:16" x14ac:dyDescent="0.2">
      <c r="A36" s="28"/>
      <c r="B36" s="10"/>
      <c r="C36" s="10"/>
      <c r="D36" s="102"/>
      <c r="E36" s="102">
        <v>30.143999999999998</v>
      </c>
      <c r="F36" s="102">
        <v>30.175000000000001</v>
      </c>
      <c r="G36" s="102"/>
      <c r="H36" s="10" t="s">
        <v>15</v>
      </c>
      <c r="I36" s="11">
        <v>0</v>
      </c>
      <c r="J36" s="11">
        <v>31</v>
      </c>
      <c r="K36" s="10" t="s">
        <v>299</v>
      </c>
      <c r="L36" s="27">
        <f t="shared" si="0"/>
        <v>3.1</v>
      </c>
      <c r="M36" s="10"/>
      <c r="N36" s="480"/>
      <c r="O36" s="10"/>
      <c r="P36" s="29"/>
    </row>
    <row r="37" spans="1:16" x14ac:dyDescent="0.2">
      <c r="A37" s="28"/>
      <c r="B37" s="10"/>
      <c r="C37" s="10"/>
      <c r="D37" s="102">
        <v>30.175000000000001</v>
      </c>
      <c r="E37" s="102">
        <v>30.209</v>
      </c>
      <c r="F37" s="102">
        <v>30.343</v>
      </c>
      <c r="G37" s="102">
        <v>30.376999999999999</v>
      </c>
      <c r="H37" s="10" t="s">
        <v>33</v>
      </c>
      <c r="I37" s="11">
        <v>179</v>
      </c>
      <c r="J37" s="11">
        <v>202</v>
      </c>
      <c r="K37" s="10" t="s">
        <v>299</v>
      </c>
      <c r="L37" s="27">
        <f t="shared" si="0"/>
        <v>20.200000000000003</v>
      </c>
      <c r="M37" s="10"/>
      <c r="N37" s="480"/>
      <c r="O37" s="10"/>
      <c r="P37" s="29"/>
    </row>
    <row r="38" spans="1:16" ht="15" thickBot="1" x14ac:dyDescent="0.25">
      <c r="A38" s="30"/>
      <c r="B38" s="31"/>
      <c r="C38" s="31"/>
      <c r="D38" s="128"/>
      <c r="E38" s="128">
        <v>30.376999999999999</v>
      </c>
      <c r="F38" s="128">
        <v>30.492000000000001</v>
      </c>
      <c r="G38" s="128"/>
      <c r="H38" s="31" t="s">
        <v>15</v>
      </c>
      <c r="I38" s="33">
        <v>0</v>
      </c>
      <c r="J38" s="33">
        <v>115</v>
      </c>
      <c r="K38" s="31" t="s">
        <v>299</v>
      </c>
      <c r="L38" s="27">
        <f t="shared" si="0"/>
        <v>11.5</v>
      </c>
      <c r="M38" s="31"/>
      <c r="N38" s="481"/>
      <c r="O38" s="31"/>
      <c r="P38" s="34"/>
    </row>
    <row r="39" spans="1:16" ht="18" customHeight="1" thickBot="1" x14ac:dyDescent="0.25">
      <c r="A39" s="3" t="s">
        <v>1</v>
      </c>
      <c r="B39" s="4" t="s">
        <v>2</v>
      </c>
      <c r="C39" s="5" t="s">
        <v>95</v>
      </c>
      <c r="D39" s="5" t="s">
        <v>8</v>
      </c>
      <c r="E39" s="5" t="s">
        <v>9</v>
      </c>
      <c r="F39" s="5" t="s">
        <v>10</v>
      </c>
      <c r="G39" s="5" t="s">
        <v>11</v>
      </c>
      <c r="H39" s="5" t="s">
        <v>12</v>
      </c>
      <c r="I39" s="5" t="s">
        <v>19</v>
      </c>
      <c r="J39" s="5" t="s">
        <v>13</v>
      </c>
      <c r="K39" s="5" t="s">
        <v>6</v>
      </c>
      <c r="L39" s="364" t="s">
        <v>14</v>
      </c>
      <c r="M39" s="5" t="s">
        <v>30</v>
      </c>
      <c r="N39" s="5" t="s">
        <v>3</v>
      </c>
      <c r="O39" s="5" t="s">
        <v>39</v>
      </c>
      <c r="P39" s="6" t="s">
        <v>18</v>
      </c>
    </row>
    <row r="40" spans="1:16" x14ac:dyDescent="0.2">
      <c r="A40" s="75"/>
      <c r="B40" s="24" t="s">
        <v>159</v>
      </c>
      <c r="C40" s="24">
        <v>1</v>
      </c>
      <c r="D40" s="98">
        <v>30.492000000000001</v>
      </c>
      <c r="E40" s="98">
        <v>30.52</v>
      </c>
      <c r="F40" s="98">
        <v>30.587</v>
      </c>
      <c r="G40" s="98">
        <v>30.614999999999998</v>
      </c>
      <c r="H40" s="24" t="s">
        <v>33</v>
      </c>
      <c r="I40" s="26">
        <v>200</v>
      </c>
      <c r="J40" s="26">
        <v>123</v>
      </c>
      <c r="K40" s="24" t="s">
        <v>299</v>
      </c>
      <c r="L40" s="27">
        <f t="shared" si="0"/>
        <v>12.3</v>
      </c>
      <c r="M40" s="24"/>
      <c r="N40" s="479" t="s">
        <v>335</v>
      </c>
      <c r="O40" s="24"/>
      <c r="P40" s="52"/>
    </row>
    <row r="41" spans="1:16" x14ac:dyDescent="0.2">
      <c r="A41" s="28"/>
      <c r="B41" s="10"/>
      <c r="C41" s="10"/>
      <c r="D41" s="102"/>
      <c r="E41" s="102">
        <v>30.614999999999998</v>
      </c>
      <c r="F41" s="102">
        <v>30.63</v>
      </c>
      <c r="G41" s="102"/>
      <c r="H41" s="10" t="s">
        <v>15</v>
      </c>
      <c r="I41" s="11">
        <v>0</v>
      </c>
      <c r="J41" s="11">
        <v>15</v>
      </c>
      <c r="K41" s="10" t="s">
        <v>299</v>
      </c>
      <c r="L41" s="27">
        <f t="shared" si="0"/>
        <v>1.5</v>
      </c>
      <c r="M41" s="10"/>
      <c r="N41" s="480"/>
      <c r="O41" s="10"/>
      <c r="P41" s="29"/>
    </row>
    <row r="42" spans="1:16" x14ac:dyDescent="0.2">
      <c r="A42" s="28"/>
      <c r="B42" s="10"/>
      <c r="C42" s="10"/>
      <c r="D42" s="102">
        <v>30.63</v>
      </c>
      <c r="E42" s="102">
        <v>30.658000000000001</v>
      </c>
      <c r="F42" s="102">
        <v>30.695</v>
      </c>
      <c r="G42" s="102">
        <v>30.722999999999999</v>
      </c>
      <c r="H42" s="10" t="s">
        <v>20</v>
      </c>
      <c r="I42" s="11">
        <v>200</v>
      </c>
      <c r="J42" s="11">
        <v>93</v>
      </c>
      <c r="K42" s="10" t="s">
        <v>299</v>
      </c>
      <c r="L42" s="27">
        <f t="shared" si="0"/>
        <v>9.3000000000000007</v>
      </c>
      <c r="M42" s="10"/>
      <c r="N42" s="480"/>
      <c r="O42" s="10"/>
      <c r="P42" s="29"/>
    </row>
    <row r="43" spans="1:16" x14ac:dyDescent="0.2">
      <c r="A43" s="28"/>
      <c r="B43" s="10"/>
      <c r="C43" s="10"/>
      <c r="D43" s="102"/>
      <c r="E43" s="102">
        <v>30.722999999999999</v>
      </c>
      <c r="F43" s="102">
        <v>30.800999999999998</v>
      </c>
      <c r="G43" s="102"/>
      <c r="H43" s="10" t="s">
        <v>15</v>
      </c>
      <c r="I43" s="11">
        <v>0</v>
      </c>
      <c r="J43" s="11">
        <v>78</v>
      </c>
      <c r="K43" s="10" t="s">
        <v>299</v>
      </c>
      <c r="L43" s="27">
        <f t="shared" si="0"/>
        <v>7.8</v>
      </c>
      <c r="M43" s="10"/>
      <c r="N43" s="480"/>
      <c r="O43" s="10"/>
      <c r="P43" s="29"/>
    </row>
    <row r="44" spans="1:16" x14ac:dyDescent="0.2">
      <c r="A44" s="28"/>
      <c r="B44" s="10"/>
      <c r="C44" s="10"/>
      <c r="D44" s="102">
        <v>30.800999999999998</v>
      </c>
      <c r="E44" s="102">
        <v>30.829000000000001</v>
      </c>
      <c r="F44" s="102">
        <v>30.904</v>
      </c>
      <c r="G44" s="102">
        <v>30.931999999999999</v>
      </c>
      <c r="H44" s="10" t="s">
        <v>33</v>
      </c>
      <c r="I44" s="11">
        <v>208</v>
      </c>
      <c r="J44" s="11">
        <v>131</v>
      </c>
      <c r="K44" s="10" t="s">
        <v>299</v>
      </c>
      <c r="L44" s="27">
        <f t="shared" si="0"/>
        <v>13.100000000000001</v>
      </c>
      <c r="M44" s="10"/>
      <c r="N44" s="480"/>
      <c r="O44" s="10"/>
      <c r="P44" s="29"/>
    </row>
    <row r="45" spans="1:16" x14ac:dyDescent="0.2">
      <c r="A45" s="28"/>
      <c r="B45" s="10"/>
      <c r="C45" s="10"/>
      <c r="D45" s="102"/>
      <c r="E45" s="102">
        <v>30.931999999999999</v>
      </c>
      <c r="F45" s="102">
        <v>31.315999999999999</v>
      </c>
      <c r="G45" s="102"/>
      <c r="H45" s="10" t="s">
        <v>15</v>
      </c>
      <c r="I45" s="11">
        <v>0</v>
      </c>
      <c r="J45" s="11">
        <v>384</v>
      </c>
      <c r="K45" s="10" t="s">
        <v>299</v>
      </c>
      <c r="L45" s="27">
        <f t="shared" si="0"/>
        <v>38.4</v>
      </c>
      <c r="M45" s="10"/>
      <c r="N45" s="480"/>
      <c r="O45" s="10"/>
      <c r="P45" s="29"/>
    </row>
    <row r="46" spans="1:16" x14ac:dyDescent="0.2">
      <c r="A46" s="28"/>
      <c r="B46" s="10"/>
      <c r="C46" s="10"/>
      <c r="D46" s="102">
        <v>31.315999999999999</v>
      </c>
      <c r="E46" s="102">
        <v>31.35</v>
      </c>
      <c r="F46" s="102">
        <v>31.716000000000001</v>
      </c>
      <c r="G46" s="102">
        <v>31.75</v>
      </c>
      <c r="H46" s="10" t="s">
        <v>20</v>
      </c>
      <c r="I46" s="11">
        <v>180</v>
      </c>
      <c r="J46" s="11">
        <v>434</v>
      </c>
      <c r="K46" s="10" t="s">
        <v>299</v>
      </c>
      <c r="L46" s="27">
        <f t="shared" si="0"/>
        <v>43.4</v>
      </c>
      <c r="M46" s="10"/>
      <c r="N46" s="480"/>
      <c r="O46" s="10"/>
      <c r="P46" s="29"/>
    </row>
    <row r="47" spans="1:16" x14ac:dyDescent="0.2">
      <c r="A47" s="28"/>
      <c r="B47" s="10"/>
      <c r="C47" s="10"/>
      <c r="D47" s="102"/>
      <c r="E47" s="102">
        <v>31.75</v>
      </c>
      <c r="F47" s="102">
        <v>31.831</v>
      </c>
      <c r="G47" s="102"/>
      <c r="H47" s="10" t="s">
        <v>15</v>
      </c>
      <c r="I47" s="11">
        <v>0</v>
      </c>
      <c r="J47" s="11">
        <v>81</v>
      </c>
      <c r="K47" s="10" t="s">
        <v>299</v>
      </c>
      <c r="L47" s="27">
        <f t="shared" si="0"/>
        <v>8.1</v>
      </c>
      <c r="M47" s="10"/>
      <c r="N47" s="480"/>
      <c r="O47" s="10"/>
      <c r="P47" s="29"/>
    </row>
    <row r="48" spans="1:16" x14ac:dyDescent="0.2">
      <c r="A48" s="28"/>
      <c r="B48" s="10"/>
      <c r="C48" s="10"/>
      <c r="D48" s="102">
        <v>31.831</v>
      </c>
      <c r="E48" s="102">
        <v>31.863</v>
      </c>
      <c r="F48" s="102">
        <v>32.063000000000002</v>
      </c>
      <c r="G48" s="102">
        <v>32.094999999999999</v>
      </c>
      <c r="H48" s="10" t="s">
        <v>20</v>
      </c>
      <c r="I48" s="11">
        <v>226</v>
      </c>
      <c r="J48" s="11">
        <v>264</v>
      </c>
      <c r="K48" s="10" t="s">
        <v>299</v>
      </c>
      <c r="L48" s="27">
        <f t="shared" si="0"/>
        <v>26.400000000000002</v>
      </c>
      <c r="M48" s="10"/>
      <c r="N48" s="480"/>
      <c r="O48" s="10"/>
      <c r="P48" s="29"/>
    </row>
    <row r="49" spans="1:16" x14ac:dyDescent="0.2">
      <c r="A49" s="28"/>
      <c r="B49" s="10"/>
      <c r="C49" s="10"/>
      <c r="D49" s="102"/>
      <c r="E49" s="102">
        <v>32.094999999999999</v>
      </c>
      <c r="F49" s="102">
        <v>32.110999999999997</v>
      </c>
      <c r="G49" s="102"/>
      <c r="H49" s="10" t="s">
        <v>15</v>
      </c>
      <c r="I49" s="11">
        <v>0</v>
      </c>
      <c r="J49" s="11">
        <v>16</v>
      </c>
      <c r="K49" s="10" t="s">
        <v>299</v>
      </c>
      <c r="L49" s="27">
        <f t="shared" si="0"/>
        <v>1.6</v>
      </c>
      <c r="M49" s="10"/>
      <c r="N49" s="480"/>
      <c r="O49" s="10"/>
      <c r="P49" s="29"/>
    </row>
    <row r="50" spans="1:16" x14ac:dyDescent="0.2">
      <c r="A50" s="28"/>
      <c r="B50" s="10"/>
      <c r="C50" s="10"/>
      <c r="D50" s="102">
        <v>32.110999999999997</v>
      </c>
      <c r="E50" s="102">
        <v>32.152999999999999</v>
      </c>
      <c r="F50" s="102">
        <v>32.395000000000003</v>
      </c>
      <c r="G50" s="102">
        <v>32.436999999999998</v>
      </c>
      <c r="H50" s="10" t="s">
        <v>33</v>
      </c>
      <c r="I50" s="11">
        <v>181</v>
      </c>
      <c r="J50" s="11">
        <v>326</v>
      </c>
      <c r="K50" s="10" t="s">
        <v>299</v>
      </c>
      <c r="L50" s="27">
        <f t="shared" si="0"/>
        <v>32.6</v>
      </c>
      <c r="M50" s="10"/>
      <c r="N50" s="480"/>
      <c r="O50" s="10"/>
      <c r="P50" s="29"/>
    </row>
    <row r="51" spans="1:16" x14ac:dyDescent="0.2">
      <c r="A51" s="28"/>
      <c r="B51" s="10"/>
      <c r="C51" s="10"/>
      <c r="D51" s="102"/>
      <c r="E51" s="102">
        <v>32.436999999999998</v>
      </c>
      <c r="F51" s="102">
        <v>32.459000000000003</v>
      </c>
      <c r="G51" s="102"/>
      <c r="H51" s="10" t="s">
        <v>15</v>
      </c>
      <c r="I51" s="11">
        <v>0</v>
      </c>
      <c r="J51" s="11">
        <v>22</v>
      </c>
      <c r="K51" s="10" t="s">
        <v>299</v>
      </c>
      <c r="L51" s="27">
        <f t="shared" si="0"/>
        <v>2.1999999999999997</v>
      </c>
      <c r="M51" s="10"/>
      <c r="N51" s="480"/>
      <c r="O51" s="10"/>
      <c r="P51" s="29"/>
    </row>
    <row r="52" spans="1:16" x14ac:dyDescent="0.2">
      <c r="A52" s="28"/>
      <c r="B52" s="10"/>
      <c r="C52" s="10"/>
      <c r="D52" s="102">
        <v>32.459000000000003</v>
      </c>
      <c r="E52" s="102">
        <v>32.493000000000002</v>
      </c>
      <c r="F52" s="102">
        <v>32.520000000000003</v>
      </c>
      <c r="G52" s="102">
        <v>32.561</v>
      </c>
      <c r="H52" s="10" t="s">
        <v>33</v>
      </c>
      <c r="I52" s="11">
        <v>240</v>
      </c>
      <c r="J52" s="11">
        <v>102</v>
      </c>
      <c r="K52" s="10" t="s">
        <v>299</v>
      </c>
      <c r="L52" s="27">
        <f t="shared" si="0"/>
        <v>10.199999999999999</v>
      </c>
      <c r="M52" s="10"/>
      <c r="N52" s="480"/>
      <c r="O52" s="10"/>
      <c r="P52" s="29"/>
    </row>
    <row r="53" spans="1:16" x14ac:dyDescent="0.2">
      <c r="A53" s="28"/>
      <c r="B53" s="10"/>
      <c r="C53" s="10"/>
      <c r="D53" s="102">
        <v>32.561</v>
      </c>
      <c r="E53" s="102">
        <v>32.615000000000002</v>
      </c>
      <c r="F53" s="102">
        <v>32.753</v>
      </c>
      <c r="G53" s="102">
        <v>32.795000000000002</v>
      </c>
      <c r="H53" s="10" t="s">
        <v>20</v>
      </c>
      <c r="I53" s="11">
        <v>182</v>
      </c>
      <c r="J53" s="11">
        <v>234</v>
      </c>
      <c r="K53" s="10" t="s">
        <v>299</v>
      </c>
      <c r="L53" s="27">
        <f t="shared" si="0"/>
        <v>23.400000000000002</v>
      </c>
      <c r="M53" s="10"/>
      <c r="N53" s="480"/>
      <c r="O53" s="10"/>
      <c r="P53" s="29"/>
    </row>
    <row r="54" spans="1:16" x14ac:dyDescent="0.2">
      <c r="A54" s="28"/>
      <c r="B54" s="10"/>
      <c r="C54" s="10"/>
      <c r="D54" s="102">
        <v>32.795000000000002</v>
      </c>
      <c r="E54" s="102">
        <v>32.838000000000001</v>
      </c>
      <c r="F54" s="102">
        <v>33.036000000000001</v>
      </c>
      <c r="G54" s="102">
        <v>33.076000000000001</v>
      </c>
      <c r="H54" s="10" t="s">
        <v>33</v>
      </c>
      <c r="I54" s="11">
        <v>180</v>
      </c>
      <c r="J54" s="11">
        <v>281</v>
      </c>
      <c r="K54" s="10" t="s">
        <v>299</v>
      </c>
      <c r="L54" s="27">
        <f t="shared" si="0"/>
        <v>28.1</v>
      </c>
      <c r="M54" s="10"/>
      <c r="N54" s="480"/>
      <c r="O54" s="10"/>
      <c r="P54" s="29"/>
    </row>
    <row r="55" spans="1:16" x14ac:dyDescent="0.2">
      <c r="A55" s="28"/>
      <c r="B55" s="10"/>
      <c r="C55" s="10"/>
      <c r="D55" s="102"/>
      <c r="E55" s="102">
        <v>33.076000000000001</v>
      </c>
      <c r="F55" s="102">
        <v>33.148000000000003</v>
      </c>
      <c r="G55" s="102"/>
      <c r="H55" s="10" t="s">
        <v>15</v>
      </c>
      <c r="I55" s="11">
        <v>0</v>
      </c>
      <c r="J55" s="11">
        <v>72</v>
      </c>
      <c r="K55" s="10" t="s">
        <v>299</v>
      </c>
      <c r="L55" s="27">
        <f t="shared" si="0"/>
        <v>7.1999999999999993</v>
      </c>
      <c r="M55" s="10"/>
      <c r="N55" s="480"/>
      <c r="O55" s="10"/>
      <c r="P55" s="29"/>
    </row>
    <row r="56" spans="1:16" ht="15" thickBot="1" x14ac:dyDescent="0.25">
      <c r="A56" s="30"/>
      <c r="B56" s="31"/>
      <c r="C56" s="31"/>
      <c r="D56" s="128">
        <v>33.148000000000003</v>
      </c>
      <c r="E56" s="128">
        <v>33.182000000000002</v>
      </c>
      <c r="F56" s="128">
        <v>33.399000000000001</v>
      </c>
      <c r="G56" s="128">
        <v>33.433</v>
      </c>
      <c r="H56" s="31" t="s">
        <v>20</v>
      </c>
      <c r="I56" s="33">
        <v>180</v>
      </c>
      <c r="J56" s="33">
        <v>285</v>
      </c>
      <c r="K56" s="31" t="s">
        <v>299</v>
      </c>
      <c r="L56" s="27">
        <f t="shared" si="0"/>
        <v>28.499999999999996</v>
      </c>
      <c r="M56" s="31"/>
      <c r="N56" s="481"/>
      <c r="O56" s="31"/>
      <c r="P56" s="34"/>
    </row>
    <row r="57" spans="1:16" ht="15" thickBot="1" x14ac:dyDescent="0.25">
      <c r="A57" s="3"/>
      <c r="B57" s="4"/>
      <c r="C57" s="4"/>
      <c r="D57" s="161"/>
      <c r="E57" s="161"/>
      <c r="F57" s="161"/>
      <c r="G57" s="161"/>
      <c r="H57" s="4"/>
      <c r="I57" s="66"/>
      <c r="J57" s="66">
        <f>SUM(J22:J56)</f>
        <v>4733</v>
      </c>
      <c r="K57" s="4"/>
      <c r="L57" s="89">
        <f>SUM(L22:L56)</f>
        <v>473.3</v>
      </c>
      <c r="M57" s="4"/>
      <c r="N57" s="66">
        <f>SUM(N22:N56)</f>
        <v>0</v>
      </c>
      <c r="O57" s="4"/>
      <c r="P57" s="150"/>
    </row>
    <row r="58" spans="1:16" ht="14.25" customHeight="1" x14ac:dyDescent="0.2">
      <c r="A58" s="75"/>
      <c r="B58" s="24" t="s">
        <v>176</v>
      </c>
      <c r="C58" s="24">
        <v>1</v>
      </c>
      <c r="D58" s="98"/>
      <c r="E58" s="98">
        <v>42.41</v>
      </c>
      <c r="F58" s="98">
        <v>42.569000000000003</v>
      </c>
      <c r="G58" s="98"/>
      <c r="H58" s="24" t="s">
        <v>15</v>
      </c>
      <c r="I58" s="26">
        <v>0</v>
      </c>
      <c r="J58" s="26">
        <v>159</v>
      </c>
      <c r="K58" s="24" t="s">
        <v>300</v>
      </c>
      <c r="L58" s="27">
        <f t="shared" si="0"/>
        <v>15.9</v>
      </c>
      <c r="M58" s="24"/>
      <c r="N58" s="479" t="s">
        <v>335</v>
      </c>
      <c r="O58" s="176" t="s">
        <v>177</v>
      </c>
      <c r="P58" s="448" t="s">
        <v>180</v>
      </c>
    </row>
    <row r="59" spans="1:16" x14ac:dyDescent="0.2">
      <c r="A59" s="28"/>
      <c r="B59" s="10"/>
      <c r="C59" s="10"/>
      <c r="D59" s="102">
        <v>42.569000000000003</v>
      </c>
      <c r="E59" s="102">
        <v>42.587000000000003</v>
      </c>
      <c r="F59" s="102">
        <v>42.753999999999998</v>
      </c>
      <c r="G59" s="102">
        <v>42.771999999999998</v>
      </c>
      <c r="H59" s="10" t="s">
        <v>33</v>
      </c>
      <c r="I59" s="11">
        <v>400</v>
      </c>
      <c r="J59" s="11">
        <v>203</v>
      </c>
      <c r="K59" s="10" t="s">
        <v>300</v>
      </c>
      <c r="L59" s="27">
        <f t="shared" si="0"/>
        <v>20.3</v>
      </c>
      <c r="M59" s="10"/>
      <c r="N59" s="480"/>
      <c r="O59" s="177" t="s">
        <v>41</v>
      </c>
      <c r="P59" s="447"/>
    </row>
    <row r="60" spans="1:16" x14ac:dyDescent="0.2">
      <c r="A60" s="28"/>
      <c r="B60" s="10"/>
      <c r="C60" s="10"/>
      <c r="D60" s="102"/>
      <c r="E60" s="102">
        <v>42.771999999999998</v>
      </c>
      <c r="F60" s="102">
        <v>42.81</v>
      </c>
      <c r="G60" s="102"/>
      <c r="H60" s="10" t="s">
        <v>15</v>
      </c>
      <c r="I60" s="11">
        <v>0</v>
      </c>
      <c r="J60" s="11">
        <v>38</v>
      </c>
      <c r="K60" s="10" t="s">
        <v>300</v>
      </c>
      <c r="L60" s="27">
        <f t="shared" si="0"/>
        <v>3.8</v>
      </c>
      <c r="M60" s="10"/>
      <c r="N60" s="480"/>
      <c r="O60" s="10" t="s">
        <v>178</v>
      </c>
      <c r="P60" s="447"/>
    </row>
    <row r="61" spans="1:16" x14ac:dyDescent="0.2">
      <c r="A61" s="28"/>
      <c r="B61" s="10"/>
      <c r="C61" s="10"/>
      <c r="D61" s="102"/>
      <c r="E61" s="102">
        <v>42.81</v>
      </c>
      <c r="F61" s="102">
        <v>42.86</v>
      </c>
      <c r="G61" s="102"/>
      <c r="H61" s="10" t="s">
        <v>20</v>
      </c>
      <c r="I61" s="11">
        <v>500</v>
      </c>
      <c r="J61" s="11">
        <v>50</v>
      </c>
      <c r="K61" s="10" t="s">
        <v>300</v>
      </c>
      <c r="L61" s="27">
        <f t="shared" si="0"/>
        <v>5</v>
      </c>
      <c r="M61" s="10"/>
      <c r="N61" s="480"/>
      <c r="O61" s="10" t="s">
        <v>179</v>
      </c>
      <c r="P61" s="447"/>
    </row>
    <row r="62" spans="1:16" x14ac:dyDescent="0.2">
      <c r="A62" s="28"/>
      <c r="B62" s="10"/>
      <c r="C62" s="10"/>
      <c r="D62" s="102"/>
      <c r="E62" s="102">
        <v>42.86</v>
      </c>
      <c r="F62" s="102">
        <v>43.005000000000003</v>
      </c>
      <c r="G62" s="102"/>
      <c r="H62" s="10" t="s">
        <v>15</v>
      </c>
      <c r="I62" s="11">
        <v>0</v>
      </c>
      <c r="J62" s="11">
        <v>145</v>
      </c>
      <c r="K62" s="10" t="s">
        <v>300</v>
      </c>
      <c r="L62" s="27">
        <f t="shared" si="0"/>
        <v>14.499999999999998</v>
      </c>
      <c r="M62" s="10"/>
      <c r="N62" s="480"/>
      <c r="O62" s="10" t="s">
        <v>169</v>
      </c>
      <c r="P62" s="447"/>
    </row>
    <row r="63" spans="1:16" x14ac:dyDescent="0.2">
      <c r="A63" s="28"/>
      <c r="B63" s="10"/>
      <c r="C63" s="10"/>
      <c r="D63" s="102">
        <v>43.005000000000003</v>
      </c>
      <c r="E63" s="102">
        <v>43.033000000000001</v>
      </c>
      <c r="F63" s="102">
        <v>43.106999999999999</v>
      </c>
      <c r="G63" s="102">
        <v>43.134999999999998</v>
      </c>
      <c r="H63" s="10" t="s">
        <v>20</v>
      </c>
      <c r="I63" s="11">
        <v>200</v>
      </c>
      <c r="J63" s="11">
        <v>130</v>
      </c>
      <c r="K63" s="10" t="s">
        <v>300</v>
      </c>
      <c r="L63" s="27">
        <f t="shared" si="0"/>
        <v>13</v>
      </c>
      <c r="M63" s="10"/>
      <c r="N63" s="480"/>
      <c r="O63" s="10"/>
      <c r="P63" s="447"/>
    </row>
    <row r="64" spans="1:16" ht="14.25" customHeight="1" x14ac:dyDescent="0.2">
      <c r="A64" s="28"/>
      <c r="B64" s="10"/>
      <c r="C64" s="10"/>
      <c r="D64" s="102"/>
      <c r="E64" s="102">
        <v>43.134999999999998</v>
      </c>
      <c r="F64" s="102">
        <v>43.161999999999999</v>
      </c>
      <c r="G64" s="102"/>
      <c r="H64" s="10" t="s">
        <v>15</v>
      </c>
      <c r="I64" s="11">
        <v>0</v>
      </c>
      <c r="J64" s="11">
        <v>27</v>
      </c>
      <c r="K64" s="10" t="s">
        <v>300</v>
      </c>
      <c r="L64" s="27">
        <f t="shared" si="0"/>
        <v>2.7</v>
      </c>
      <c r="M64" s="10"/>
      <c r="N64" s="480"/>
      <c r="O64" s="10"/>
      <c r="P64" s="431" t="s">
        <v>181</v>
      </c>
    </row>
    <row r="65" spans="1:16" x14ac:dyDescent="0.2">
      <c r="A65" s="28"/>
      <c r="B65" s="10"/>
      <c r="C65" s="10"/>
      <c r="D65" s="102">
        <v>43.161999999999999</v>
      </c>
      <c r="E65" s="102">
        <v>43.186999999999998</v>
      </c>
      <c r="F65" s="102">
        <v>43.357999999999997</v>
      </c>
      <c r="G65" s="102">
        <v>43.383000000000003</v>
      </c>
      <c r="H65" s="10" t="s">
        <v>33</v>
      </c>
      <c r="I65" s="11">
        <v>180</v>
      </c>
      <c r="J65" s="11">
        <v>221</v>
      </c>
      <c r="K65" s="10" t="s">
        <v>300</v>
      </c>
      <c r="L65" s="27">
        <f t="shared" si="0"/>
        <v>22.1</v>
      </c>
      <c r="M65" s="10"/>
      <c r="N65" s="480"/>
      <c r="O65" s="10"/>
      <c r="P65" s="428"/>
    </row>
    <row r="66" spans="1:16" x14ac:dyDescent="0.2">
      <c r="A66" s="28"/>
      <c r="B66" s="10"/>
      <c r="C66" s="10"/>
      <c r="D66" s="102"/>
      <c r="E66" s="102">
        <v>43.383000000000003</v>
      </c>
      <c r="F66" s="102">
        <v>43.423999999999999</v>
      </c>
      <c r="G66" s="102"/>
      <c r="H66" s="10" t="s">
        <v>15</v>
      </c>
      <c r="I66" s="11">
        <v>0</v>
      </c>
      <c r="J66" s="11">
        <v>41</v>
      </c>
      <c r="K66" s="10" t="s">
        <v>300</v>
      </c>
      <c r="L66" s="27">
        <f t="shared" si="0"/>
        <v>4.1000000000000005</v>
      </c>
      <c r="M66" s="10"/>
      <c r="N66" s="480"/>
      <c r="O66" s="10"/>
      <c r="P66" s="428"/>
    </row>
    <row r="67" spans="1:16" x14ac:dyDescent="0.2">
      <c r="A67" s="28"/>
      <c r="B67" s="10"/>
      <c r="C67" s="10"/>
      <c r="D67" s="102">
        <v>43.423999999999999</v>
      </c>
      <c r="E67" s="102">
        <v>43.448</v>
      </c>
      <c r="F67" s="102">
        <v>43.466000000000001</v>
      </c>
      <c r="G67" s="102">
        <v>43.49</v>
      </c>
      <c r="H67" s="10" t="s">
        <v>20</v>
      </c>
      <c r="I67" s="11">
        <v>200</v>
      </c>
      <c r="J67" s="11">
        <v>66</v>
      </c>
      <c r="K67" s="10" t="s">
        <v>300</v>
      </c>
      <c r="L67" s="27">
        <f t="shared" si="0"/>
        <v>6.6000000000000005</v>
      </c>
      <c r="M67" s="10"/>
      <c r="N67" s="480"/>
      <c r="O67" s="10"/>
      <c r="P67" s="435"/>
    </row>
    <row r="68" spans="1:16" ht="14.25" customHeight="1" x14ac:dyDescent="0.2">
      <c r="A68" s="28"/>
      <c r="B68" s="10"/>
      <c r="C68" s="10"/>
      <c r="D68" s="102"/>
      <c r="E68" s="102">
        <v>43.49</v>
      </c>
      <c r="F68" s="102">
        <v>43.570999999999998</v>
      </c>
      <c r="G68" s="102"/>
      <c r="H68" s="10" t="s">
        <v>15</v>
      </c>
      <c r="I68" s="11">
        <v>0</v>
      </c>
      <c r="J68" s="11">
        <v>81</v>
      </c>
      <c r="K68" s="10" t="s">
        <v>300</v>
      </c>
      <c r="L68" s="27">
        <f t="shared" si="0"/>
        <v>8.1</v>
      </c>
      <c r="M68" s="10"/>
      <c r="N68" s="480"/>
      <c r="O68" s="10"/>
      <c r="P68" s="459" t="s">
        <v>301</v>
      </c>
    </row>
    <row r="69" spans="1:16" x14ac:dyDescent="0.2">
      <c r="A69" s="28"/>
      <c r="B69" s="10"/>
      <c r="C69" s="10"/>
      <c r="D69" s="102">
        <v>43.570999999999998</v>
      </c>
      <c r="E69" s="102">
        <v>43.594999999999999</v>
      </c>
      <c r="F69" s="102">
        <v>43.781999999999996</v>
      </c>
      <c r="G69" s="102">
        <f>Nejdek_ASP!J97</f>
        <v>1053</v>
      </c>
      <c r="H69" s="10" t="s">
        <v>20</v>
      </c>
      <c r="I69" s="11">
        <v>200</v>
      </c>
      <c r="J69" s="11">
        <v>235</v>
      </c>
      <c r="K69" s="10" t="s">
        <v>300</v>
      </c>
      <c r="L69" s="27">
        <f t="shared" ref="L69:L76" si="1">(J69/1000)*100</f>
        <v>23.5</v>
      </c>
      <c r="M69" s="10"/>
      <c r="N69" s="480"/>
      <c r="O69" s="10"/>
      <c r="P69" s="445"/>
    </row>
    <row r="70" spans="1:16" x14ac:dyDescent="0.2">
      <c r="A70" s="28"/>
      <c r="B70" s="10"/>
      <c r="C70" s="10"/>
      <c r="D70" s="102"/>
      <c r="E70" s="102">
        <v>43.805999999999997</v>
      </c>
      <c r="F70" s="102">
        <v>43.933999999999997</v>
      </c>
      <c r="G70" s="102"/>
      <c r="H70" s="10" t="s">
        <v>15</v>
      </c>
      <c r="I70" s="11">
        <v>0</v>
      </c>
      <c r="J70" s="11">
        <v>128</v>
      </c>
      <c r="K70" s="10" t="s">
        <v>300</v>
      </c>
      <c r="L70" s="27">
        <f t="shared" si="1"/>
        <v>12.8</v>
      </c>
      <c r="M70" s="10"/>
      <c r="N70" s="480"/>
      <c r="O70" s="10"/>
      <c r="P70" s="164"/>
    </row>
    <row r="71" spans="1:16" x14ac:dyDescent="0.2">
      <c r="A71" s="28"/>
      <c r="B71" s="10"/>
      <c r="C71" s="10"/>
      <c r="D71" s="102">
        <v>43.933999999999997</v>
      </c>
      <c r="E71" s="102">
        <v>43.962000000000003</v>
      </c>
      <c r="F71" s="102">
        <v>44.027000000000001</v>
      </c>
      <c r="G71" s="102">
        <v>44.055</v>
      </c>
      <c r="H71" s="10" t="s">
        <v>33</v>
      </c>
      <c r="I71" s="11">
        <v>200</v>
      </c>
      <c r="J71" s="11">
        <v>121</v>
      </c>
      <c r="K71" s="10" t="s">
        <v>300</v>
      </c>
      <c r="L71" s="27">
        <f t="shared" si="1"/>
        <v>12.1</v>
      </c>
      <c r="M71" s="10"/>
      <c r="N71" s="480"/>
      <c r="O71" s="10"/>
      <c r="P71" s="243"/>
    </row>
    <row r="72" spans="1:16" x14ac:dyDescent="0.2">
      <c r="A72" s="28"/>
      <c r="B72" s="10"/>
      <c r="C72" s="10"/>
      <c r="D72" s="102"/>
      <c r="E72" s="102">
        <v>44.055</v>
      </c>
      <c r="F72" s="102">
        <v>44.140999999999998</v>
      </c>
      <c r="G72" s="102"/>
      <c r="H72" s="10" t="s">
        <v>15</v>
      </c>
      <c r="I72" s="11">
        <v>0</v>
      </c>
      <c r="J72" s="11">
        <v>86</v>
      </c>
      <c r="K72" s="10" t="s">
        <v>300</v>
      </c>
      <c r="L72" s="27">
        <f t="shared" si="1"/>
        <v>8.6</v>
      </c>
      <c r="M72" s="10"/>
      <c r="N72" s="480"/>
      <c r="O72" s="10"/>
      <c r="P72" s="29"/>
    </row>
    <row r="73" spans="1:16" x14ac:dyDescent="0.2">
      <c r="A73" s="28"/>
      <c r="B73" s="10"/>
      <c r="C73" s="10"/>
      <c r="D73" s="102">
        <v>44.140999999999998</v>
      </c>
      <c r="E73" s="102">
        <v>44.173999999999999</v>
      </c>
      <c r="F73" s="102">
        <v>44.408000000000001</v>
      </c>
      <c r="G73" s="102">
        <v>44.441000000000003</v>
      </c>
      <c r="H73" s="10" t="s">
        <v>20</v>
      </c>
      <c r="I73" s="11">
        <v>180</v>
      </c>
      <c r="J73" s="11">
        <v>300</v>
      </c>
      <c r="K73" s="10" t="s">
        <v>300</v>
      </c>
      <c r="L73" s="27">
        <f t="shared" si="1"/>
        <v>30</v>
      </c>
      <c r="M73" s="10"/>
      <c r="N73" s="480"/>
      <c r="O73" s="10"/>
      <c r="P73" s="29"/>
    </row>
    <row r="74" spans="1:16" x14ac:dyDescent="0.2">
      <c r="A74" s="28"/>
      <c r="B74" s="10"/>
      <c r="C74" s="10"/>
      <c r="D74" s="102"/>
      <c r="E74" s="102">
        <v>44.441000000000003</v>
      </c>
      <c r="F74" s="102">
        <v>44.481000000000002</v>
      </c>
      <c r="G74" s="102"/>
      <c r="H74" s="10" t="s">
        <v>15</v>
      </c>
      <c r="I74" s="11">
        <v>0</v>
      </c>
      <c r="J74" s="11">
        <v>40</v>
      </c>
      <c r="K74" s="10" t="s">
        <v>300</v>
      </c>
      <c r="L74" s="27">
        <f t="shared" si="1"/>
        <v>4</v>
      </c>
      <c r="M74" s="10"/>
      <c r="N74" s="480"/>
      <c r="O74" s="10"/>
      <c r="P74" s="29"/>
    </row>
    <row r="75" spans="1:16" x14ac:dyDescent="0.2">
      <c r="A75" s="28"/>
      <c r="B75" s="10"/>
      <c r="C75" s="10"/>
      <c r="D75" s="102">
        <v>44.481000000000002</v>
      </c>
      <c r="E75" s="102">
        <v>44.514000000000003</v>
      </c>
      <c r="F75" s="102">
        <v>44.625</v>
      </c>
      <c r="G75" s="102">
        <v>44.658000000000001</v>
      </c>
      <c r="H75" s="10" t="s">
        <v>20</v>
      </c>
      <c r="I75" s="11">
        <v>180</v>
      </c>
      <c r="J75" s="11">
        <v>177</v>
      </c>
      <c r="K75" s="10" t="s">
        <v>300</v>
      </c>
      <c r="L75" s="27">
        <f t="shared" si="1"/>
        <v>17.7</v>
      </c>
      <c r="M75" s="10"/>
      <c r="N75" s="480"/>
      <c r="O75" s="10"/>
      <c r="P75" s="29"/>
    </row>
    <row r="76" spans="1:16" ht="15" thickBot="1" x14ac:dyDescent="0.25">
      <c r="A76" s="30"/>
      <c r="B76" s="31"/>
      <c r="C76" s="31"/>
      <c r="D76" s="128"/>
      <c r="E76" s="128">
        <v>44.658000000000001</v>
      </c>
      <c r="F76" s="128">
        <v>44.715000000000003</v>
      </c>
      <c r="G76" s="128"/>
      <c r="H76" s="31" t="s">
        <v>15</v>
      </c>
      <c r="I76" s="33">
        <v>0</v>
      </c>
      <c r="J76" s="33">
        <v>57</v>
      </c>
      <c r="K76" s="31" t="s">
        <v>300</v>
      </c>
      <c r="L76" s="27">
        <f t="shared" si="1"/>
        <v>5.7</v>
      </c>
      <c r="M76" s="31"/>
      <c r="N76" s="481"/>
      <c r="O76" s="31"/>
      <c r="P76" s="34"/>
    </row>
    <row r="77" spans="1:16" ht="19.5" customHeight="1" thickBot="1" x14ac:dyDescent="0.25">
      <c r="A77" s="3" t="s">
        <v>1</v>
      </c>
      <c r="B77" s="4" t="s">
        <v>2</v>
      </c>
      <c r="C77" s="5" t="s">
        <v>95</v>
      </c>
      <c r="D77" s="5" t="s">
        <v>8</v>
      </c>
      <c r="E77" s="5" t="s">
        <v>9</v>
      </c>
      <c r="F77" s="5" t="s">
        <v>10</v>
      </c>
      <c r="G77" s="5" t="s">
        <v>11</v>
      </c>
      <c r="H77" s="5" t="s">
        <v>12</v>
      </c>
      <c r="I77" s="5" t="s">
        <v>19</v>
      </c>
      <c r="J77" s="5" t="s">
        <v>13</v>
      </c>
      <c r="K77" s="5" t="s">
        <v>6</v>
      </c>
      <c r="L77" s="364" t="s">
        <v>14</v>
      </c>
      <c r="M77" s="5" t="s">
        <v>30</v>
      </c>
      <c r="N77" s="5" t="s">
        <v>3</v>
      </c>
      <c r="O77" s="5" t="s">
        <v>39</v>
      </c>
      <c r="P77" s="6" t="s">
        <v>18</v>
      </c>
    </row>
    <row r="78" spans="1:16" x14ac:dyDescent="0.2">
      <c r="A78" s="75"/>
      <c r="B78" s="24"/>
      <c r="C78" s="24">
        <v>1</v>
      </c>
      <c r="D78" s="98">
        <v>44.715000000000003</v>
      </c>
      <c r="E78" s="98">
        <v>44.734999999999999</v>
      </c>
      <c r="F78" s="98">
        <v>44.762</v>
      </c>
      <c r="G78" s="98">
        <v>44.781999999999996</v>
      </c>
      <c r="H78" s="24" t="s">
        <v>20</v>
      </c>
      <c r="I78" s="26">
        <v>200</v>
      </c>
      <c r="J78" s="26">
        <v>67</v>
      </c>
      <c r="K78" s="24" t="s">
        <v>300</v>
      </c>
      <c r="L78" s="27">
        <f t="shared" ref="L78:L83" si="2">(J78/1000)*100</f>
        <v>6.7</v>
      </c>
      <c r="M78" s="24"/>
      <c r="N78" s="479" t="s">
        <v>335</v>
      </c>
      <c r="O78" s="24"/>
      <c r="P78" s="52"/>
    </row>
    <row r="79" spans="1:16" x14ac:dyDescent="0.2">
      <c r="A79" s="28"/>
      <c r="B79" s="10"/>
      <c r="C79" s="10"/>
      <c r="D79" s="102"/>
      <c r="E79" s="102">
        <v>44.781999999999996</v>
      </c>
      <c r="F79" s="102">
        <v>44.796999999999997</v>
      </c>
      <c r="G79" s="102"/>
      <c r="H79" s="10" t="s">
        <v>15</v>
      </c>
      <c r="I79" s="11">
        <v>0</v>
      </c>
      <c r="J79" s="11">
        <v>15</v>
      </c>
      <c r="K79" s="10" t="s">
        <v>300</v>
      </c>
      <c r="L79" s="27">
        <f t="shared" si="2"/>
        <v>1.5</v>
      </c>
      <c r="M79" s="10"/>
      <c r="N79" s="480"/>
      <c r="O79" s="10"/>
      <c r="P79" s="29"/>
    </row>
    <row r="80" spans="1:16" x14ac:dyDescent="0.2">
      <c r="A80" s="28"/>
      <c r="B80" s="10"/>
      <c r="C80" s="10"/>
      <c r="D80" s="102">
        <v>44.796999999999997</v>
      </c>
      <c r="E80" s="102">
        <v>44.834000000000003</v>
      </c>
      <c r="F80" s="102">
        <v>45.499000000000002</v>
      </c>
      <c r="G80" s="102">
        <v>45.536000000000001</v>
      </c>
      <c r="H80" s="10" t="s">
        <v>33</v>
      </c>
      <c r="I80" s="11">
        <v>195</v>
      </c>
      <c r="J80" s="11">
        <v>739</v>
      </c>
      <c r="K80" s="10" t="s">
        <v>300</v>
      </c>
      <c r="L80" s="27">
        <f t="shared" si="2"/>
        <v>73.900000000000006</v>
      </c>
      <c r="M80" s="10"/>
      <c r="N80" s="480"/>
      <c r="O80" s="10"/>
      <c r="P80" s="29"/>
    </row>
    <row r="81" spans="1:16" x14ac:dyDescent="0.2">
      <c r="A81" s="28"/>
      <c r="B81" s="10"/>
      <c r="C81" s="10"/>
      <c r="D81" s="102"/>
      <c r="E81" s="102">
        <v>45.536000000000001</v>
      </c>
      <c r="F81" s="102">
        <v>45.548999999999999</v>
      </c>
      <c r="G81" s="102"/>
      <c r="H81" s="10" t="s">
        <v>15</v>
      </c>
      <c r="I81" s="11">
        <v>0</v>
      </c>
      <c r="J81" s="11">
        <v>13</v>
      </c>
      <c r="K81" s="10" t="s">
        <v>300</v>
      </c>
      <c r="L81" s="27">
        <f t="shared" si="2"/>
        <v>1.3</v>
      </c>
      <c r="M81" s="10"/>
      <c r="N81" s="480"/>
      <c r="O81" s="10"/>
      <c r="P81" s="29"/>
    </row>
    <row r="82" spans="1:16" x14ac:dyDescent="0.2">
      <c r="A82" s="28"/>
      <c r="B82" s="10"/>
      <c r="C82" s="10"/>
      <c r="D82" s="102">
        <v>45.548999999999999</v>
      </c>
      <c r="E82" s="102">
        <v>45.582000000000001</v>
      </c>
      <c r="F82" s="102">
        <v>45.62</v>
      </c>
      <c r="G82" s="102">
        <v>45.652999999999999</v>
      </c>
      <c r="H82" s="10" t="s">
        <v>20</v>
      </c>
      <c r="I82" s="11">
        <v>180</v>
      </c>
      <c r="J82" s="11">
        <v>104</v>
      </c>
      <c r="K82" s="10" t="s">
        <v>300</v>
      </c>
      <c r="L82" s="27">
        <f t="shared" si="2"/>
        <v>10.4</v>
      </c>
      <c r="M82" s="10"/>
      <c r="N82" s="480"/>
      <c r="O82" s="10"/>
      <c r="P82" s="29"/>
    </row>
    <row r="83" spans="1:16" ht="15" thickBot="1" x14ac:dyDescent="0.25">
      <c r="A83" s="30"/>
      <c r="B83" s="31"/>
      <c r="C83" s="31"/>
      <c r="D83" s="128"/>
      <c r="E83" s="128">
        <v>45.652999999999999</v>
      </c>
      <c r="F83" s="128">
        <v>45.71</v>
      </c>
      <c r="G83" s="128"/>
      <c r="H83" s="31" t="s">
        <v>15</v>
      </c>
      <c r="I83" s="33">
        <v>0</v>
      </c>
      <c r="J83" s="33">
        <v>57</v>
      </c>
      <c r="K83" s="31" t="s">
        <v>300</v>
      </c>
      <c r="L83" s="27">
        <f t="shared" si="2"/>
        <v>5.7</v>
      </c>
      <c r="M83" s="31"/>
      <c r="N83" s="481"/>
      <c r="O83" s="31"/>
      <c r="P83" s="34"/>
    </row>
    <row r="84" spans="1:16" ht="15" thickBot="1" x14ac:dyDescent="0.25">
      <c r="A84" s="3"/>
      <c r="B84" s="4"/>
      <c r="C84" s="4"/>
      <c r="D84" s="161"/>
      <c r="E84" s="161"/>
      <c r="F84" s="161"/>
      <c r="G84" s="161"/>
      <c r="H84" s="4"/>
      <c r="I84" s="66"/>
      <c r="J84" s="66">
        <f>SUM(J58:J83)</f>
        <v>3300</v>
      </c>
      <c r="K84" s="4"/>
      <c r="L84" s="89">
        <f>SUM(L58:L83)</f>
        <v>329.99999999999994</v>
      </c>
      <c r="M84" s="4"/>
      <c r="N84" s="66">
        <f>SUM(N58:N83)</f>
        <v>0</v>
      </c>
      <c r="O84" s="4"/>
      <c r="P84" s="150"/>
    </row>
    <row r="85" spans="1:16" ht="14.25" customHeight="1" x14ac:dyDescent="0.2">
      <c r="A85" s="389" t="s">
        <v>182</v>
      </c>
      <c r="B85" s="469" t="s">
        <v>183</v>
      </c>
      <c r="C85" s="112">
        <v>1</v>
      </c>
      <c r="D85" s="113"/>
      <c r="E85" s="113">
        <v>2.1</v>
      </c>
      <c r="F85" s="113">
        <v>2.1120000000000001</v>
      </c>
      <c r="G85" s="113"/>
      <c r="H85" s="112" t="s">
        <v>15</v>
      </c>
      <c r="I85" s="114">
        <v>0</v>
      </c>
      <c r="J85" s="114">
        <v>12</v>
      </c>
      <c r="K85" s="112" t="s">
        <v>302</v>
      </c>
      <c r="L85" s="369">
        <f t="shared" ref="L85:L95" si="3">(J85/1000)*100</f>
        <v>1.2</v>
      </c>
      <c r="M85" s="112"/>
      <c r="N85" s="114">
        <v>12</v>
      </c>
      <c r="O85" s="115" t="s">
        <v>40</v>
      </c>
      <c r="P85" s="477" t="s">
        <v>346</v>
      </c>
    </row>
    <row r="86" spans="1:16" x14ac:dyDescent="0.2">
      <c r="A86" s="467" t="s">
        <v>343</v>
      </c>
      <c r="B86" s="471"/>
      <c r="C86" s="43"/>
      <c r="D86" s="105">
        <v>2.1120000000000001</v>
      </c>
      <c r="E86" s="105">
        <v>2.1459999999999999</v>
      </c>
      <c r="F86" s="105">
        <v>2.2799999999999998</v>
      </c>
      <c r="G86" s="105">
        <v>2.3140000000000001</v>
      </c>
      <c r="H86" s="43" t="s">
        <v>33</v>
      </c>
      <c r="I86" s="44">
        <v>210</v>
      </c>
      <c r="J86" s="44">
        <v>202</v>
      </c>
      <c r="K86" s="43" t="s">
        <v>302</v>
      </c>
      <c r="L86" s="369">
        <f t="shared" si="3"/>
        <v>20.200000000000003</v>
      </c>
      <c r="M86" s="43"/>
      <c r="N86" s="44">
        <v>202</v>
      </c>
      <c r="O86" s="43" t="s">
        <v>186</v>
      </c>
      <c r="P86" s="445"/>
    </row>
    <row r="87" spans="1:16" x14ac:dyDescent="0.2">
      <c r="A87" s="468"/>
      <c r="B87" s="390"/>
      <c r="C87" s="43"/>
      <c r="D87" s="105"/>
      <c r="E87" s="105">
        <v>2.3140000000000001</v>
      </c>
      <c r="F87" s="105">
        <v>2.3580000000000001</v>
      </c>
      <c r="G87" s="105"/>
      <c r="H87" s="43" t="s">
        <v>15</v>
      </c>
      <c r="I87" s="44">
        <v>0</v>
      </c>
      <c r="J87" s="44">
        <v>44</v>
      </c>
      <c r="K87" s="43" t="s">
        <v>302</v>
      </c>
      <c r="L87" s="369">
        <f t="shared" si="3"/>
        <v>4.3999999999999995</v>
      </c>
      <c r="M87" s="43"/>
      <c r="N87" s="44">
        <v>44</v>
      </c>
      <c r="O87" s="43" t="s">
        <v>187</v>
      </c>
      <c r="P87" s="459" t="s">
        <v>347</v>
      </c>
    </row>
    <row r="88" spans="1:16" x14ac:dyDescent="0.2">
      <c r="A88" s="117"/>
      <c r="B88" s="43"/>
      <c r="C88" s="43"/>
      <c r="D88" s="105">
        <v>2.3580000000000001</v>
      </c>
      <c r="E88" s="105">
        <v>2.3919999999999999</v>
      </c>
      <c r="F88" s="105">
        <v>2.4409999999999998</v>
      </c>
      <c r="G88" s="105">
        <v>2.4809999999999999</v>
      </c>
      <c r="H88" s="43" t="s">
        <v>20</v>
      </c>
      <c r="I88" s="44">
        <v>177</v>
      </c>
      <c r="J88" s="44">
        <v>123</v>
      </c>
      <c r="K88" s="43" t="s">
        <v>302</v>
      </c>
      <c r="L88" s="369">
        <f t="shared" si="3"/>
        <v>12.3</v>
      </c>
      <c r="M88" s="43"/>
      <c r="N88" s="44">
        <v>123</v>
      </c>
      <c r="O88" s="43" t="s">
        <v>188</v>
      </c>
      <c r="P88" s="478"/>
    </row>
    <row r="89" spans="1:16" ht="14.25" customHeight="1" x14ac:dyDescent="0.2">
      <c r="A89" s="117"/>
      <c r="B89" s="43"/>
      <c r="C89" s="43"/>
      <c r="D89" s="105">
        <v>2.4809999999999999</v>
      </c>
      <c r="E89" s="105">
        <v>2.5179999999999998</v>
      </c>
      <c r="F89" s="105">
        <v>2.5939999999999999</v>
      </c>
      <c r="G89" s="105">
        <v>2.6349999999999998</v>
      </c>
      <c r="H89" s="43" t="s">
        <v>33</v>
      </c>
      <c r="I89" s="44">
        <v>190</v>
      </c>
      <c r="J89" s="44">
        <v>154</v>
      </c>
      <c r="K89" s="43" t="s">
        <v>302</v>
      </c>
      <c r="L89" s="369">
        <f t="shared" si="3"/>
        <v>15.4</v>
      </c>
      <c r="M89" s="43"/>
      <c r="N89" s="44">
        <v>154</v>
      </c>
      <c r="O89" s="43"/>
      <c r="P89" s="387"/>
    </row>
    <row r="90" spans="1:16" x14ac:dyDescent="0.2">
      <c r="A90" s="117"/>
      <c r="B90" s="43"/>
      <c r="C90" s="43"/>
      <c r="D90" s="105">
        <v>2.6349999999999998</v>
      </c>
      <c r="E90" s="105">
        <v>2.6659999999999999</v>
      </c>
      <c r="F90" s="105">
        <v>2.7080000000000002</v>
      </c>
      <c r="G90" s="105">
        <v>2.738</v>
      </c>
      <c r="H90" s="43" t="s">
        <v>20</v>
      </c>
      <c r="I90" s="44">
        <v>250</v>
      </c>
      <c r="J90" s="44">
        <v>103</v>
      </c>
      <c r="K90" s="43" t="s">
        <v>302</v>
      </c>
      <c r="L90" s="369">
        <f t="shared" si="3"/>
        <v>10.299999999999999</v>
      </c>
      <c r="M90" s="43"/>
      <c r="N90" s="44">
        <v>103</v>
      </c>
      <c r="O90" s="43"/>
      <c r="P90" s="388"/>
    </row>
    <row r="91" spans="1:16" x14ac:dyDescent="0.2">
      <c r="A91" s="117"/>
      <c r="B91" s="43"/>
      <c r="C91" s="43"/>
      <c r="D91" s="105">
        <v>2.738</v>
      </c>
      <c r="E91" s="105">
        <v>2.7770000000000001</v>
      </c>
      <c r="F91" s="105">
        <v>2.8849999999999998</v>
      </c>
      <c r="G91" s="105">
        <v>2.9159999999999999</v>
      </c>
      <c r="H91" s="43" t="s">
        <v>33</v>
      </c>
      <c r="I91" s="44">
        <v>194</v>
      </c>
      <c r="J91" s="44">
        <v>178</v>
      </c>
      <c r="K91" s="43" t="s">
        <v>302</v>
      </c>
      <c r="L91" s="369">
        <f t="shared" si="3"/>
        <v>17.8</v>
      </c>
      <c r="M91" s="43"/>
      <c r="N91" s="44">
        <v>178</v>
      </c>
      <c r="O91" s="43"/>
      <c r="P91" s="29"/>
    </row>
    <row r="92" spans="1:16" x14ac:dyDescent="0.2">
      <c r="A92" s="117"/>
      <c r="B92" s="43"/>
      <c r="C92" s="43"/>
      <c r="D92" s="105">
        <v>2.9159999999999999</v>
      </c>
      <c r="E92" s="105">
        <v>2.9460000000000002</v>
      </c>
      <c r="F92" s="105">
        <v>2.964</v>
      </c>
      <c r="G92" s="105">
        <v>2.992</v>
      </c>
      <c r="H92" s="43" t="s">
        <v>20</v>
      </c>
      <c r="I92" s="44">
        <v>200</v>
      </c>
      <c r="J92" s="44">
        <v>76</v>
      </c>
      <c r="K92" s="43" t="s">
        <v>302</v>
      </c>
      <c r="L92" s="369">
        <f t="shared" si="3"/>
        <v>7.6</v>
      </c>
      <c r="M92" s="43"/>
      <c r="N92" s="44">
        <v>76</v>
      </c>
      <c r="O92" s="43"/>
      <c r="P92" s="29"/>
    </row>
    <row r="93" spans="1:16" x14ac:dyDescent="0.2">
      <c r="A93" s="117"/>
      <c r="B93" s="43"/>
      <c r="C93" s="43"/>
      <c r="D93" s="105"/>
      <c r="E93" s="105">
        <v>2.992</v>
      </c>
      <c r="F93" s="105">
        <v>3.0369999999999999</v>
      </c>
      <c r="G93" s="105"/>
      <c r="H93" s="43" t="s">
        <v>15</v>
      </c>
      <c r="I93" s="44">
        <v>0</v>
      </c>
      <c r="J93" s="44">
        <v>45</v>
      </c>
      <c r="K93" s="43" t="s">
        <v>302</v>
      </c>
      <c r="L93" s="369">
        <f t="shared" si="3"/>
        <v>4.5</v>
      </c>
      <c r="M93" s="43"/>
      <c r="N93" s="44">
        <v>45</v>
      </c>
      <c r="O93" s="43"/>
      <c r="P93" s="29"/>
    </row>
    <row r="94" spans="1:16" x14ac:dyDescent="0.2">
      <c r="A94" s="117"/>
      <c r="B94" s="43"/>
      <c r="C94" s="43"/>
      <c r="D94" s="105">
        <v>3.0369999999999999</v>
      </c>
      <c r="E94" s="105">
        <v>3.0670000000000002</v>
      </c>
      <c r="F94" s="105">
        <v>3.1070000000000002</v>
      </c>
      <c r="G94" s="105">
        <v>3.137</v>
      </c>
      <c r="H94" s="43" t="s">
        <v>33</v>
      </c>
      <c r="I94" s="44">
        <v>315</v>
      </c>
      <c r="J94" s="44">
        <v>100</v>
      </c>
      <c r="K94" s="43" t="s">
        <v>302</v>
      </c>
      <c r="L94" s="369">
        <f t="shared" si="3"/>
        <v>10</v>
      </c>
      <c r="M94" s="43"/>
      <c r="N94" s="44">
        <v>100</v>
      </c>
      <c r="O94" s="43"/>
      <c r="P94" s="29"/>
    </row>
    <row r="95" spans="1:16" x14ac:dyDescent="0.2">
      <c r="A95" s="374"/>
      <c r="B95" s="375"/>
      <c r="C95" s="375"/>
      <c r="D95" s="376"/>
      <c r="E95" s="376">
        <v>3.137</v>
      </c>
      <c r="F95" s="376">
        <v>3.153</v>
      </c>
      <c r="G95" s="376"/>
      <c r="H95" s="375" t="s">
        <v>15</v>
      </c>
      <c r="I95" s="377">
        <v>0</v>
      </c>
      <c r="J95" s="377">
        <v>16</v>
      </c>
      <c r="K95" s="375" t="s">
        <v>302</v>
      </c>
      <c r="L95" s="378">
        <f t="shared" si="3"/>
        <v>1.6</v>
      </c>
      <c r="M95" s="375"/>
      <c r="N95" s="377">
        <v>16</v>
      </c>
      <c r="O95" s="375"/>
      <c r="P95" s="181"/>
    </row>
    <row r="96" spans="1:16" ht="15" thickBot="1" x14ac:dyDescent="0.25">
      <c r="A96" s="182"/>
      <c r="B96" s="40"/>
      <c r="C96" s="40"/>
      <c r="D96" s="183"/>
      <c r="E96" s="183">
        <v>3.153</v>
      </c>
      <c r="F96" s="183">
        <v>3.1840000000000002</v>
      </c>
      <c r="G96" s="183"/>
      <c r="H96" s="40" t="s">
        <v>15</v>
      </c>
      <c r="I96" s="41">
        <v>0</v>
      </c>
      <c r="J96" s="41"/>
      <c r="K96" s="40"/>
      <c r="L96" s="213"/>
      <c r="M96" s="40"/>
      <c r="N96" s="184"/>
      <c r="O96" s="40"/>
      <c r="P96" s="42" t="s">
        <v>184</v>
      </c>
    </row>
    <row r="97" spans="1:17" ht="15" thickBot="1" x14ac:dyDescent="0.25">
      <c r="A97" s="3"/>
      <c r="B97" s="4"/>
      <c r="C97" s="4"/>
      <c r="D97" s="161"/>
      <c r="E97" s="161"/>
      <c r="F97" s="161"/>
      <c r="G97" s="161"/>
      <c r="H97" s="4"/>
      <c r="I97" s="66"/>
      <c r="J97" s="126">
        <f>SUM(J85:J96)</f>
        <v>1053</v>
      </c>
      <c r="K97" s="4"/>
      <c r="L97" s="386">
        <f>SUM(L85:L96)</f>
        <v>105.29999999999998</v>
      </c>
      <c r="M97" s="4"/>
      <c r="N97" s="126">
        <f>SUM(N85:N96)</f>
        <v>1053</v>
      </c>
      <c r="O97" s="4"/>
      <c r="P97" s="150"/>
    </row>
    <row r="98" spans="1:17" ht="14.25" customHeight="1" x14ac:dyDescent="0.2">
      <c r="A98" s="75"/>
      <c r="B98" s="472" t="s">
        <v>185</v>
      </c>
      <c r="C98" s="24">
        <v>1</v>
      </c>
      <c r="D98" s="98"/>
      <c r="E98" s="98">
        <v>3.1840000000000002</v>
      </c>
      <c r="F98" s="98">
        <v>3.2309999999999999</v>
      </c>
      <c r="G98" s="98"/>
      <c r="H98" s="24" t="s">
        <v>20</v>
      </c>
      <c r="I98" s="26">
        <v>450</v>
      </c>
      <c r="J98" s="26">
        <v>47</v>
      </c>
      <c r="K98" s="24" t="s">
        <v>303</v>
      </c>
      <c r="L98" s="27">
        <f t="shared" ref="L98:L113" si="4">(J98/1000)*100</f>
        <v>4.7</v>
      </c>
      <c r="M98" s="24"/>
      <c r="N98" s="26">
        <v>47</v>
      </c>
      <c r="O98" s="101" t="s">
        <v>40</v>
      </c>
      <c r="P98" s="464" t="s">
        <v>345</v>
      </c>
    </row>
    <row r="99" spans="1:17" x14ac:dyDescent="0.2">
      <c r="A99" s="28"/>
      <c r="B99" s="473"/>
      <c r="C99" s="10"/>
      <c r="D99" s="102"/>
      <c r="E99" s="102">
        <v>3.2309999999999999</v>
      </c>
      <c r="F99" s="102">
        <v>3.3</v>
      </c>
      <c r="G99" s="102"/>
      <c r="H99" s="10" t="s">
        <v>15</v>
      </c>
      <c r="I99" s="11">
        <v>0</v>
      </c>
      <c r="J99" s="11">
        <v>69</v>
      </c>
      <c r="K99" s="10" t="s">
        <v>303</v>
      </c>
      <c r="L99" s="27">
        <f t="shared" si="4"/>
        <v>6.9</v>
      </c>
      <c r="M99" s="10"/>
      <c r="N99" s="11">
        <v>69</v>
      </c>
      <c r="O99" s="10" t="s">
        <v>190</v>
      </c>
      <c r="P99" s="465"/>
    </row>
    <row r="100" spans="1:17" x14ac:dyDescent="0.2">
      <c r="A100" s="28"/>
      <c r="B100" s="10"/>
      <c r="C100" s="10"/>
      <c r="D100" s="102">
        <v>3.3</v>
      </c>
      <c r="E100" s="102">
        <v>3.3340000000000001</v>
      </c>
      <c r="F100" s="102">
        <v>3.4550000000000001</v>
      </c>
      <c r="G100" s="102">
        <v>3.4889999999999999</v>
      </c>
      <c r="H100" s="10" t="s">
        <v>20</v>
      </c>
      <c r="I100" s="11">
        <v>197</v>
      </c>
      <c r="J100" s="11">
        <v>189</v>
      </c>
      <c r="K100" s="10" t="s">
        <v>303</v>
      </c>
      <c r="L100" s="27">
        <f t="shared" si="4"/>
        <v>18.899999999999999</v>
      </c>
      <c r="M100" s="10"/>
      <c r="N100" s="11">
        <v>189</v>
      </c>
      <c r="O100" s="10" t="s">
        <v>191</v>
      </c>
      <c r="P100" s="466"/>
    </row>
    <row r="101" spans="1:17" x14ac:dyDescent="0.2">
      <c r="A101" s="28"/>
      <c r="B101" s="10"/>
      <c r="C101" s="10"/>
      <c r="D101" s="102"/>
      <c r="E101" s="102">
        <v>3.4889999999999999</v>
      </c>
      <c r="F101" s="102">
        <v>3.5939999999999999</v>
      </c>
      <c r="G101" s="102"/>
      <c r="H101" s="10" t="s">
        <v>15</v>
      </c>
      <c r="I101" s="11">
        <v>0</v>
      </c>
      <c r="J101" s="11">
        <v>105</v>
      </c>
      <c r="K101" s="10" t="s">
        <v>303</v>
      </c>
      <c r="L101" s="27">
        <f t="shared" si="4"/>
        <v>10.5</v>
      </c>
      <c r="M101" s="10"/>
      <c r="N101" s="11">
        <v>105</v>
      </c>
      <c r="O101" s="10" t="s">
        <v>192</v>
      </c>
      <c r="P101" s="29"/>
    </row>
    <row r="102" spans="1:17" x14ac:dyDescent="0.2">
      <c r="A102" s="28"/>
      <c r="B102" s="10"/>
      <c r="C102" s="10"/>
      <c r="D102" s="102">
        <v>3.5939999999999999</v>
      </c>
      <c r="E102" s="102">
        <v>3.6240000000000001</v>
      </c>
      <c r="F102" s="102">
        <v>3.7490000000000001</v>
      </c>
      <c r="G102" s="102">
        <v>3.7789999999999999</v>
      </c>
      <c r="H102" s="10" t="s">
        <v>33</v>
      </c>
      <c r="I102" s="11">
        <v>244</v>
      </c>
      <c r="J102" s="11">
        <v>185</v>
      </c>
      <c r="K102" s="10" t="s">
        <v>303</v>
      </c>
      <c r="L102" s="27">
        <f t="shared" si="4"/>
        <v>18.5</v>
      </c>
      <c r="M102" s="10"/>
      <c r="N102" s="11">
        <v>185</v>
      </c>
      <c r="O102" s="10"/>
      <c r="P102" s="29"/>
    </row>
    <row r="103" spans="1:17" x14ac:dyDescent="0.2">
      <c r="A103" s="28"/>
      <c r="B103" s="10"/>
      <c r="C103" s="10"/>
      <c r="D103" s="102"/>
      <c r="E103" s="102">
        <v>3.7789999999999999</v>
      </c>
      <c r="F103" s="102">
        <v>3.9820000000000002</v>
      </c>
      <c r="G103" s="102"/>
      <c r="H103" s="10" t="s">
        <v>15</v>
      </c>
      <c r="I103" s="11">
        <v>0</v>
      </c>
      <c r="J103" s="11">
        <v>203</v>
      </c>
      <c r="K103" s="10" t="s">
        <v>303</v>
      </c>
      <c r="L103" s="27">
        <f t="shared" si="4"/>
        <v>20.3</v>
      </c>
      <c r="M103" s="10"/>
      <c r="N103" s="11">
        <v>203</v>
      </c>
      <c r="O103" s="10"/>
      <c r="P103" s="29"/>
    </row>
    <row r="104" spans="1:17" x14ac:dyDescent="0.2">
      <c r="A104" s="28"/>
      <c r="B104" s="10"/>
      <c r="C104" s="10"/>
      <c r="D104" s="102">
        <v>3.9820000000000002</v>
      </c>
      <c r="E104" s="102">
        <v>4.0019999999999998</v>
      </c>
      <c r="F104" s="102">
        <v>4.0179999999999998</v>
      </c>
      <c r="G104" s="102">
        <v>4.0380000000000003</v>
      </c>
      <c r="H104" s="10" t="s">
        <v>33</v>
      </c>
      <c r="I104" s="11">
        <v>300</v>
      </c>
      <c r="J104" s="11">
        <v>56</v>
      </c>
      <c r="K104" s="10" t="s">
        <v>303</v>
      </c>
      <c r="L104" s="27">
        <f t="shared" si="4"/>
        <v>5.6000000000000005</v>
      </c>
      <c r="M104" s="10"/>
      <c r="N104" s="11">
        <v>56</v>
      </c>
      <c r="O104" s="10"/>
      <c r="P104" s="29"/>
    </row>
    <row r="105" spans="1:17" x14ac:dyDescent="0.2">
      <c r="A105" s="28"/>
      <c r="B105" s="10"/>
      <c r="C105" s="10"/>
      <c r="D105" s="102"/>
      <c r="E105" s="102">
        <v>4.0380000000000003</v>
      </c>
      <c r="F105" s="102">
        <v>4.1920000000000002</v>
      </c>
      <c r="G105" s="102"/>
      <c r="H105" s="10" t="s">
        <v>15</v>
      </c>
      <c r="I105" s="11">
        <v>0</v>
      </c>
      <c r="J105" s="11">
        <v>154</v>
      </c>
      <c r="K105" s="10" t="s">
        <v>303</v>
      </c>
      <c r="L105" s="27">
        <f t="shared" si="4"/>
        <v>15.4</v>
      </c>
      <c r="M105" s="10"/>
      <c r="N105" s="11">
        <v>154</v>
      </c>
      <c r="O105" s="10"/>
      <c r="P105" s="29"/>
    </row>
    <row r="106" spans="1:17" x14ac:dyDescent="0.2">
      <c r="A106" s="28"/>
      <c r="B106" s="10"/>
      <c r="C106" s="10"/>
      <c r="D106" s="102"/>
      <c r="E106" s="102">
        <v>4.1920000000000002</v>
      </c>
      <c r="F106" s="102">
        <v>4.2309999999999999</v>
      </c>
      <c r="G106" s="102"/>
      <c r="H106" s="10" t="s">
        <v>20</v>
      </c>
      <c r="I106" s="11">
        <v>500</v>
      </c>
      <c r="J106" s="11">
        <v>39</v>
      </c>
      <c r="K106" s="10" t="s">
        <v>303</v>
      </c>
      <c r="L106" s="27">
        <f t="shared" si="4"/>
        <v>3.9</v>
      </c>
      <c r="M106" s="10"/>
      <c r="N106" s="11">
        <v>39</v>
      </c>
      <c r="O106" s="10"/>
      <c r="P106" s="29"/>
    </row>
    <row r="107" spans="1:17" x14ac:dyDescent="0.2">
      <c r="A107" s="185"/>
      <c r="B107" s="186"/>
      <c r="C107" s="186"/>
      <c r="D107" s="187"/>
      <c r="E107" s="187">
        <v>4.2309999999999999</v>
      </c>
      <c r="F107" s="187">
        <v>4.2569999999999997</v>
      </c>
      <c r="G107" s="187"/>
      <c r="H107" s="186" t="s">
        <v>15</v>
      </c>
      <c r="I107" s="188">
        <v>0</v>
      </c>
      <c r="J107" s="188">
        <v>26</v>
      </c>
      <c r="K107" s="186" t="s">
        <v>303</v>
      </c>
      <c r="L107" s="203">
        <f t="shared" si="4"/>
        <v>2.6</v>
      </c>
      <c r="M107" s="186"/>
      <c r="N107" s="188">
        <v>26</v>
      </c>
      <c r="O107" s="186"/>
      <c r="P107" s="189"/>
    </row>
    <row r="108" spans="1:17" ht="15" thickBot="1" x14ac:dyDescent="0.25">
      <c r="A108" s="9"/>
      <c r="B108" s="13"/>
      <c r="C108" s="13"/>
      <c r="D108" s="160"/>
      <c r="E108" s="183">
        <v>4.2569999999999997</v>
      </c>
      <c r="F108" s="183">
        <v>4.2869999999999999</v>
      </c>
      <c r="G108" s="183"/>
      <c r="H108" s="40" t="s">
        <v>15</v>
      </c>
      <c r="I108" s="41">
        <v>0</v>
      </c>
      <c r="J108" s="41"/>
      <c r="K108" s="40"/>
      <c r="L108" s="213"/>
      <c r="M108" s="40"/>
      <c r="N108" s="41"/>
      <c r="O108" s="40"/>
      <c r="P108" s="42" t="s">
        <v>189</v>
      </c>
      <c r="Q108" s="166"/>
    </row>
    <row r="109" spans="1:17" ht="15" thickBot="1" x14ac:dyDescent="0.25">
      <c r="A109" s="3"/>
      <c r="B109" s="4"/>
      <c r="C109" s="4"/>
      <c r="D109" s="161"/>
      <c r="E109" s="161"/>
      <c r="F109" s="161"/>
      <c r="G109" s="161"/>
      <c r="H109" s="4"/>
      <c r="I109" s="66"/>
      <c r="J109" s="66">
        <f>SUM(J98:J108)</f>
        <v>1073</v>
      </c>
      <c r="K109" s="4"/>
      <c r="L109" s="89">
        <f>SUM(L98:L108)</f>
        <v>107.3</v>
      </c>
      <c r="M109" s="4"/>
      <c r="N109" s="66">
        <f>SUM(N98:N108)</f>
        <v>1073</v>
      </c>
      <c r="O109" s="4"/>
      <c r="P109" s="150"/>
    </row>
    <row r="110" spans="1:17" ht="14.25" customHeight="1" x14ac:dyDescent="0.2">
      <c r="A110" s="474" t="s">
        <v>343</v>
      </c>
      <c r="B110" s="469" t="s">
        <v>193</v>
      </c>
      <c r="C110" s="112">
        <v>1</v>
      </c>
      <c r="D110" s="113"/>
      <c r="E110" s="113">
        <v>4.2869999999999999</v>
      </c>
      <c r="F110" s="113">
        <v>4.2919999999999998</v>
      </c>
      <c r="G110" s="113"/>
      <c r="H110" s="112" t="s">
        <v>15</v>
      </c>
      <c r="I110" s="114">
        <v>0</v>
      </c>
      <c r="J110" s="114">
        <v>5</v>
      </c>
      <c r="K110" s="112" t="s">
        <v>302</v>
      </c>
      <c r="L110" s="369">
        <f t="shared" si="4"/>
        <v>0.5</v>
      </c>
      <c r="M110" s="112"/>
      <c r="N110" s="114">
        <v>5</v>
      </c>
      <c r="O110" s="24"/>
      <c r="P110" s="391"/>
    </row>
    <row r="111" spans="1:17" x14ac:dyDescent="0.2">
      <c r="A111" s="468"/>
      <c r="B111" s="470"/>
      <c r="C111" s="43"/>
      <c r="D111" s="105">
        <v>4.2919999999999998</v>
      </c>
      <c r="E111" s="105">
        <v>4.3159999999999998</v>
      </c>
      <c r="F111" s="105">
        <v>4.4649999999999999</v>
      </c>
      <c r="G111" s="105">
        <v>4.4969999999999999</v>
      </c>
      <c r="H111" s="43" t="s">
        <v>20</v>
      </c>
      <c r="I111" s="44">
        <v>198</v>
      </c>
      <c r="J111" s="44">
        <v>205</v>
      </c>
      <c r="K111" s="43" t="s">
        <v>302</v>
      </c>
      <c r="L111" s="369">
        <f t="shared" si="4"/>
        <v>20.5</v>
      </c>
      <c r="M111" s="43"/>
      <c r="N111" s="44">
        <v>205</v>
      </c>
      <c r="O111" s="10"/>
      <c r="P111" s="392"/>
    </row>
    <row r="112" spans="1:17" x14ac:dyDescent="0.2">
      <c r="A112" s="28"/>
      <c r="B112" s="43"/>
      <c r="C112" s="43"/>
      <c r="D112" s="105">
        <v>4.4969999999999999</v>
      </c>
      <c r="E112" s="105">
        <v>4.5289999999999999</v>
      </c>
      <c r="F112" s="105">
        <v>4.6589999999999998</v>
      </c>
      <c r="G112" s="105">
        <v>4.6950000000000003</v>
      </c>
      <c r="H112" s="43" t="s">
        <v>33</v>
      </c>
      <c r="I112" s="44">
        <v>194</v>
      </c>
      <c r="J112" s="44">
        <v>198</v>
      </c>
      <c r="K112" s="43" t="s">
        <v>302</v>
      </c>
      <c r="L112" s="369">
        <f t="shared" si="4"/>
        <v>19.8</v>
      </c>
      <c r="M112" s="43"/>
      <c r="N112" s="44">
        <v>198</v>
      </c>
      <c r="O112" s="10"/>
      <c r="P112" s="29"/>
    </row>
    <row r="113" spans="1:16" ht="15" thickBot="1" x14ac:dyDescent="0.25">
      <c r="A113" s="30"/>
      <c r="B113" s="130"/>
      <c r="C113" s="130"/>
      <c r="D113" s="129"/>
      <c r="E113" s="129">
        <v>4.6950000000000003</v>
      </c>
      <c r="F113" s="129">
        <v>5.0030000000000001</v>
      </c>
      <c r="G113" s="129"/>
      <c r="H113" s="130" t="s">
        <v>15</v>
      </c>
      <c r="I113" s="131">
        <v>0</v>
      </c>
      <c r="J113" s="131">
        <v>308</v>
      </c>
      <c r="K113" s="130" t="s">
        <v>302</v>
      </c>
      <c r="L113" s="372">
        <f t="shared" si="4"/>
        <v>30.8</v>
      </c>
      <c r="M113" s="130"/>
      <c r="N113" s="131">
        <v>308</v>
      </c>
      <c r="O113" s="31"/>
      <c r="P113" s="34"/>
    </row>
    <row r="114" spans="1:16" ht="15" thickBot="1" x14ac:dyDescent="0.25">
      <c r="A114" s="1"/>
      <c r="B114" s="1"/>
      <c r="C114" s="1"/>
      <c r="D114" s="96"/>
      <c r="E114" s="96"/>
      <c r="F114" s="96"/>
      <c r="G114" s="96"/>
      <c r="H114" s="1"/>
      <c r="I114" s="86"/>
      <c r="J114" s="86"/>
      <c r="K114" s="1"/>
      <c r="L114" s="365"/>
      <c r="M114" s="1"/>
      <c r="N114" s="1"/>
      <c r="O114" s="1"/>
      <c r="P114" s="1"/>
    </row>
    <row r="115" spans="1:16" ht="22.5" customHeight="1" thickBot="1" x14ac:dyDescent="0.25">
      <c r="A115" s="3" t="s">
        <v>1</v>
      </c>
      <c r="B115" s="4" t="s">
        <v>2</v>
      </c>
      <c r="C115" s="5" t="s">
        <v>95</v>
      </c>
      <c r="D115" s="5" t="s">
        <v>8</v>
      </c>
      <c r="E115" s="5" t="s">
        <v>9</v>
      </c>
      <c r="F115" s="5" t="s">
        <v>10</v>
      </c>
      <c r="G115" s="5" t="s">
        <v>11</v>
      </c>
      <c r="H115" s="5" t="s">
        <v>12</v>
      </c>
      <c r="I115" s="5" t="s">
        <v>19</v>
      </c>
      <c r="J115" s="5" t="s">
        <v>13</v>
      </c>
      <c r="K115" s="5" t="s">
        <v>6</v>
      </c>
      <c r="L115" s="364" t="s">
        <v>14</v>
      </c>
      <c r="M115" s="5" t="s">
        <v>30</v>
      </c>
      <c r="N115" s="5" t="s">
        <v>3</v>
      </c>
      <c r="O115" s="5" t="s">
        <v>39</v>
      </c>
      <c r="P115" s="6" t="s">
        <v>18</v>
      </c>
    </row>
    <row r="116" spans="1:16" x14ac:dyDescent="0.2">
      <c r="A116" s="75"/>
      <c r="B116" s="24"/>
      <c r="C116" s="24"/>
      <c r="D116" s="113">
        <v>5.0030000000000001</v>
      </c>
      <c r="E116" s="113">
        <v>5.0369999999999999</v>
      </c>
      <c r="F116" s="113">
        <v>5.2309999999999999</v>
      </c>
      <c r="G116" s="113">
        <v>5.2649999999999997</v>
      </c>
      <c r="H116" s="112" t="s">
        <v>33</v>
      </c>
      <c r="I116" s="114">
        <v>248</v>
      </c>
      <c r="J116" s="114">
        <v>262</v>
      </c>
      <c r="K116" s="112" t="s">
        <v>302</v>
      </c>
      <c r="L116" s="369">
        <f t="shared" ref="L116:L123" si="5">(J116/1000)*100</f>
        <v>26.200000000000003</v>
      </c>
      <c r="M116" s="112"/>
      <c r="N116" s="114">
        <v>262</v>
      </c>
      <c r="O116" s="24"/>
      <c r="P116" s="52"/>
    </row>
    <row r="117" spans="1:16" x14ac:dyDescent="0.2">
      <c r="A117" s="28"/>
      <c r="B117" s="10"/>
      <c r="C117" s="10"/>
      <c r="D117" s="105"/>
      <c r="E117" s="105">
        <v>5.2649999999999997</v>
      </c>
      <c r="F117" s="105">
        <v>5.4660000000000002</v>
      </c>
      <c r="G117" s="105"/>
      <c r="H117" s="43" t="s">
        <v>15</v>
      </c>
      <c r="I117" s="44">
        <v>0</v>
      </c>
      <c r="J117" s="44">
        <v>201</v>
      </c>
      <c r="K117" s="43" t="s">
        <v>302</v>
      </c>
      <c r="L117" s="369">
        <f t="shared" si="5"/>
        <v>20.100000000000001</v>
      </c>
      <c r="M117" s="43"/>
      <c r="N117" s="44">
        <v>201</v>
      </c>
      <c r="O117" s="10"/>
      <c r="P117" s="29"/>
    </row>
    <row r="118" spans="1:16" x14ac:dyDescent="0.2">
      <c r="A118" s="28"/>
      <c r="B118" s="10"/>
      <c r="C118" s="10"/>
      <c r="D118" s="105">
        <v>5.4660000000000002</v>
      </c>
      <c r="E118" s="105">
        <v>5.5060000000000002</v>
      </c>
      <c r="F118" s="105">
        <v>5.8760000000000003</v>
      </c>
      <c r="G118" s="105">
        <v>5.9020000000000001</v>
      </c>
      <c r="H118" s="43" t="s">
        <v>20</v>
      </c>
      <c r="I118" s="44">
        <v>276</v>
      </c>
      <c r="J118" s="44">
        <v>436</v>
      </c>
      <c r="K118" s="43" t="s">
        <v>302</v>
      </c>
      <c r="L118" s="369">
        <f t="shared" si="5"/>
        <v>43.6</v>
      </c>
      <c r="M118" s="43"/>
      <c r="N118" s="44">
        <v>436</v>
      </c>
      <c r="O118" s="10"/>
      <c r="P118" s="29"/>
    </row>
    <row r="119" spans="1:16" x14ac:dyDescent="0.2">
      <c r="A119" s="28"/>
      <c r="B119" s="10"/>
      <c r="C119" s="10"/>
      <c r="D119" s="105"/>
      <c r="E119" s="105">
        <v>5.9020000000000001</v>
      </c>
      <c r="F119" s="105">
        <v>6.0220000000000002</v>
      </c>
      <c r="G119" s="105"/>
      <c r="H119" s="43" t="s">
        <v>15</v>
      </c>
      <c r="I119" s="44">
        <v>0</v>
      </c>
      <c r="J119" s="44">
        <v>120</v>
      </c>
      <c r="K119" s="43" t="s">
        <v>302</v>
      </c>
      <c r="L119" s="369">
        <f t="shared" si="5"/>
        <v>12</v>
      </c>
      <c r="M119" s="43"/>
      <c r="N119" s="44">
        <v>120</v>
      </c>
      <c r="O119" s="10"/>
      <c r="P119" s="29"/>
    </row>
    <row r="120" spans="1:16" x14ac:dyDescent="0.2">
      <c r="A120" s="28"/>
      <c r="B120" s="10"/>
      <c r="C120" s="10"/>
      <c r="D120" s="105"/>
      <c r="E120" s="105">
        <v>6.0220000000000002</v>
      </c>
      <c r="F120" s="105">
        <v>6.0629999999999997</v>
      </c>
      <c r="G120" s="105"/>
      <c r="H120" s="43" t="s">
        <v>20</v>
      </c>
      <c r="I120" s="44">
        <v>600</v>
      </c>
      <c r="J120" s="44">
        <v>41</v>
      </c>
      <c r="K120" s="43" t="s">
        <v>302</v>
      </c>
      <c r="L120" s="369">
        <f t="shared" si="5"/>
        <v>4.1000000000000005</v>
      </c>
      <c r="M120" s="43"/>
      <c r="N120" s="44">
        <v>41</v>
      </c>
      <c r="O120" s="10"/>
      <c r="P120" s="29"/>
    </row>
    <row r="121" spans="1:16" x14ac:dyDescent="0.2">
      <c r="A121" s="28"/>
      <c r="B121" s="10"/>
      <c r="C121" s="10"/>
      <c r="D121" s="105"/>
      <c r="E121" s="105">
        <v>6.0629999999999997</v>
      </c>
      <c r="F121" s="105">
        <v>6.0789999999999997</v>
      </c>
      <c r="G121" s="105"/>
      <c r="H121" s="43" t="s">
        <v>15</v>
      </c>
      <c r="I121" s="44">
        <v>0</v>
      </c>
      <c r="J121" s="44">
        <v>16</v>
      </c>
      <c r="K121" s="43" t="s">
        <v>302</v>
      </c>
      <c r="L121" s="369">
        <f t="shared" si="5"/>
        <v>1.6</v>
      </c>
      <c r="M121" s="43"/>
      <c r="N121" s="44">
        <v>16</v>
      </c>
      <c r="O121" s="10"/>
      <c r="P121" s="29"/>
    </row>
    <row r="122" spans="1:16" x14ac:dyDescent="0.2">
      <c r="A122" s="28"/>
      <c r="B122" s="10"/>
      <c r="C122" s="10"/>
      <c r="D122" s="105">
        <v>6.0789999999999997</v>
      </c>
      <c r="E122" s="105">
        <v>6.109</v>
      </c>
      <c r="F122" s="105">
        <v>6.2</v>
      </c>
      <c r="G122" s="105">
        <v>6.23</v>
      </c>
      <c r="H122" s="43" t="s">
        <v>33</v>
      </c>
      <c r="I122" s="44">
        <v>230</v>
      </c>
      <c r="J122" s="44">
        <v>151</v>
      </c>
      <c r="K122" s="43" t="s">
        <v>302</v>
      </c>
      <c r="L122" s="369">
        <f t="shared" si="5"/>
        <v>15.1</v>
      </c>
      <c r="M122" s="43"/>
      <c r="N122" s="44">
        <v>151</v>
      </c>
      <c r="O122" s="10"/>
      <c r="P122" s="29"/>
    </row>
    <row r="123" spans="1:16" ht="15" thickBot="1" x14ac:dyDescent="0.25">
      <c r="A123" s="30"/>
      <c r="B123" s="31"/>
      <c r="C123" s="31"/>
      <c r="D123" s="129"/>
      <c r="E123" s="129">
        <v>6.23</v>
      </c>
      <c r="F123" s="129">
        <v>6.2629999999999999</v>
      </c>
      <c r="G123" s="129"/>
      <c r="H123" s="130" t="s">
        <v>15</v>
      </c>
      <c r="I123" s="131">
        <v>0</v>
      </c>
      <c r="J123" s="131">
        <v>33</v>
      </c>
      <c r="K123" s="130" t="s">
        <v>302</v>
      </c>
      <c r="L123" s="372">
        <f t="shared" si="5"/>
        <v>3.3000000000000003</v>
      </c>
      <c r="M123" s="130"/>
      <c r="N123" s="131">
        <v>33</v>
      </c>
      <c r="O123" s="31"/>
      <c r="P123" s="34"/>
    </row>
    <row r="124" spans="1:16" ht="15" thickBot="1" x14ac:dyDescent="0.25">
      <c r="A124" s="3"/>
      <c r="B124" s="4"/>
      <c r="C124" s="4"/>
      <c r="D124" s="161"/>
      <c r="E124" s="161"/>
      <c r="F124" s="161"/>
      <c r="G124" s="161"/>
      <c r="H124" s="4"/>
      <c r="I124" s="66"/>
      <c r="J124" s="126">
        <f>SUM(J110:J123)</f>
        <v>1976</v>
      </c>
      <c r="K124" s="4"/>
      <c r="L124" s="386">
        <f>SUM(L110:L123)</f>
        <v>197.6</v>
      </c>
      <c r="M124" s="4"/>
      <c r="N124" s="126">
        <f>SUM(N110:N123)</f>
        <v>1976</v>
      </c>
      <c r="O124" s="4"/>
      <c r="P124" s="150"/>
    </row>
    <row r="125" spans="1:16" ht="21.75" customHeight="1" thickBot="1" x14ac:dyDescent="0.25">
      <c r="A125" s="58"/>
      <c r="B125" s="59"/>
      <c r="C125" s="59"/>
      <c r="D125" s="108"/>
      <c r="E125" s="108"/>
      <c r="F125" s="108"/>
      <c r="G125" s="108"/>
      <c r="H125" s="59"/>
      <c r="I125" s="446">
        <f>J21+J57+J84+J109</f>
        <v>11031</v>
      </c>
      <c r="J125" s="446"/>
      <c r="K125" s="59"/>
      <c r="L125" s="358">
        <f>L21+L57+L84+L109</f>
        <v>1103.0999999999999</v>
      </c>
      <c r="M125" s="59"/>
      <c r="N125" s="357">
        <f>N109</f>
        <v>1073</v>
      </c>
      <c r="O125" s="59"/>
      <c r="P125" s="73"/>
    </row>
    <row r="126" spans="1:16" ht="20.25" customHeight="1" x14ac:dyDescent="0.2">
      <c r="A126" s="1"/>
      <c r="B126" s="1"/>
      <c r="C126" s="1"/>
      <c r="D126" s="96"/>
      <c r="E126" s="96"/>
      <c r="F126" s="96"/>
      <c r="G126" s="96"/>
      <c r="H126" s="1"/>
      <c r="I126" s="86"/>
      <c r="J126" s="385">
        <f>J97+J124</f>
        <v>3029</v>
      </c>
      <c r="K126" s="384" t="s">
        <v>344</v>
      </c>
      <c r="L126" s="1"/>
      <c r="M126" s="1"/>
      <c r="N126" s="1"/>
      <c r="O126" s="1"/>
      <c r="P126" s="1"/>
    </row>
    <row r="127" spans="1:16" x14ac:dyDescent="0.2">
      <c r="A127" s="1"/>
      <c r="B127" s="1"/>
      <c r="C127" s="1"/>
      <c r="D127" s="96"/>
      <c r="E127" s="96"/>
      <c r="F127" s="96"/>
      <c r="G127" s="96"/>
      <c r="H127" s="1"/>
      <c r="I127" s="86"/>
      <c r="J127" s="86"/>
      <c r="K127" s="1"/>
      <c r="L127" s="1"/>
      <c r="M127" s="1"/>
      <c r="N127" s="1"/>
      <c r="O127" s="1"/>
      <c r="P127" s="1"/>
    </row>
    <row r="128" spans="1:16" x14ac:dyDescent="0.2">
      <c r="A128" s="1"/>
      <c r="B128" s="1"/>
      <c r="C128" s="1"/>
      <c r="D128" s="96"/>
      <c r="E128" s="96"/>
      <c r="F128" s="96"/>
      <c r="G128" s="96"/>
      <c r="H128" s="1"/>
      <c r="I128" s="86"/>
      <c r="J128" s="86"/>
      <c r="K128" s="1"/>
      <c r="L128" s="1"/>
      <c r="M128" s="1"/>
      <c r="N128" s="1"/>
      <c r="O128" s="1"/>
      <c r="P128" s="1"/>
    </row>
    <row r="129" spans="1:16" x14ac:dyDescent="0.2">
      <c r="A129" s="1"/>
      <c r="B129" s="1"/>
      <c r="C129" s="1"/>
      <c r="D129" s="96"/>
      <c r="E129" s="96"/>
      <c r="F129" s="96"/>
      <c r="G129" s="96"/>
      <c r="H129" s="1"/>
      <c r="I129" s="86"/>
      <c r="J129" s="86"/>
      <c r="K129" s="1"/>
      <c r="L129" s="1"/>
      <c r="M129" s="1"/>
      <c r="N129" s="1"/>
      <c r="O129" s="1"/>
      <c r="P129" s="1"/>
    </row>
    <row r="130" spans="1:16" x14ac:dyDescent="0.2">
      <c r="A130" s="1"/>
      <c r="B130" s="1"/>
      <c r="C130" s="1"/>
      <c r="D130" s="96"/>
      <c r="E130" s="96"/>
      <c r="F130" s="96"/>
      <c r="G130" s="96"/>
      <c r="H130" s="1"/>
      <c r="I130" s="86"/>
      <c r="J130" s="86"/>
      <c r="K130" s="1"/>
      <c r="L130" s="1"/>
      <c r="M130" s="1"/>
      <c r="N130" s="1"/>
      <c r="O130" s="1"/>
      <c r="P130" s="1"/>
    </row>
    <row r="131" spans="1:16" x14ac:dyDescent="0.2">
      <c r="A131" s="1"/>
      <c r="B131" s="1"/>
      <c r="C131" s="1"/>
      <c r="D131" s="96"/>
      <c r="E131" s="96"/>
      <c r="F131" s="96"/>
      <c r="G131" s="96"/>
      <c r="H131" s="1"/>
      <c r="I131" s="86"/>
      <c r="J131" s="86"/>
      <c r="K131" s="1"/>
      <c r="L131" s="1"/>
      <c r="M131" s="1"/>
      <c r="N131" s="1"/>
      <c r="O131" s="1"/>
      <c r="P131" s="1"/>
    </row>
    <row r="132" spans="1:16" x14ac:dyDescent="0.2">
      <c r="A132" s="1"/>
      <c r="B132" s="1"/>
      <c r="C132" s="1"/>
      <c r="D132" s="96"/>
      <c r="E132" s="96"/>
      <c r="F132" s="96"/>
      <c r="G132" s="96"/>
      <c r="H132" s="1"/>
      <c r="I132" s="86"/>
      <c r="J132" s="86"/>
      <c r="K132" s="1"/>
      <c r="L132" s="1"/>
      <c r="M132" s="1"/>
      <c r="N132" s="1"/>
      <c r="O132" s="1"/>
      <c r="P132" s="1"/>
    </row>
    <row r="133" spans="1:16" x14ac:dyDescent="0.2">
      <c r="A133" s="1"/>
      <c r="B133" s="1"/>
      <c r="C133" s="1"/>
      <c r="D133" s="96"/>
      <c r="E133" s="96"/>
      <c r="F133" s="96"/>
      <c r="G133" s="96"/>
      <c r="H133" s="1"/>
      <c r="I133" s="86"/>
      <c r="J133" s="86"/>
      <c r="K133" s="1"/>
      <c r="L133" s="1"/>
      <c r="M133" s="1"/>
      <c r="N133" s="1"/>
      <c r="O133" s="1"/>
      <c r="P133" s="1"/>
    </row>
    <row r="134" spans="1:16" x14ac:dyDescent="0.2">
      <c r="A134" s="1"/>
      <c r="B134" s="1"/>
      <c r="C134" s="1"/>
      <c r="D134" s="96"/>
      <c r="E134" s="96"/>
      <c r="F134" s="96"/>
      <c r="G134" s="96"/>
      <c r="H134" s="1"/>
      <c r="I134" s="86"/>
      <c r="J134" s="86"/>
      <c r="K134" s="1"/>
      <c r="L134" s="1"/>
      <c r="M134" s="1"/>
      <c r="N134" s="1"/>
      <c r="O134" s="1"/>
      <c r="P134" s="1"/>
    </row>
    <row r="135" spans="1:16" x14ac:dyDescent="0.2">
      <c r="A135" s="1"/>
      <c r="B135" s="1"/>
      <c r="C135" s="1"/>
      <c r="D135" s="96"/>
      <c r="E135" s="96"/>
      <c r="F135" s="96"/>
      <c r="G135" s="96"/>
      <c r="H135" s="1"/>
      <c r="I135" s="86"/>
      <c r="J135" s="86"/>
      <c r="K135" s="1"/>
      <c r="L135" s="1"/>
      <c r="M135" s="1"/>
      <c r="N135" s="1"/>
      <c r="O135" s="1"/>
      <c r="P135" s="1"/>
    </row>
    <row r="136" spans="1:16" x14ac:dyDescent="0.2">
      <c r="A136" s="1"/>
      <c r="B136" s="1"/>
      <c r="C136" s="1"/>
      <c r="D136" s="96"/>
      <c r="E136" s="96"/>
      <c r="F136" s="96"/>
      <c r="G136" s="96"/>
      <c r="H136" s="1"/>
      <c r="I136" s="86"/>
      <c r="J136" s="86"/>
      <c r="K136" s="1"/>
      <c r="L136" s="1"/>
      <c r="M136" s="1"/>
      <c r="N136" s="1"/>
      <c r="O136" s="1"/>
      <c r="P136" s="1"/>
    </row>
    <row r="137" spans="1:16" x14ac:dyDescent="0.2">
      <c r="A137" s="1"/>
      <c r="B137" s="1"/>
      <c r="C137" s="1"/>
      <c r="D137" s="96"/>
      <c r="E137" s="96"/>
      <c r="F137" s="96"/>
      <c r="G137" s="96"/>
      <c r="H137" s="1"/>
      <c r="I137" s="86"/>
      <c r="J137" s="86"/>
      <c r="K137" s="1"/>
      <c r="L137" s="1"/>
      <c r="M137" s="1"/>
      <c r="N137" s="1"/>
      <c r="O137" s="1"/>
      <c r="P137" s="1"/>
    </row>
    <row r="138" spans="1:16" x14ac:dyDescent="0.2">
      <c r="A138" s="1"/>
      <c r="B138" s="1"/>
      <c r="C138" s="1"/>
      <c r="D138" s="96"/>
      <c r="E138" s="96"/>
      <c r="F138" s="96"/>
      <c r="G138" s="96"/>
      <c r="H138" s="1"/>
      <c r="I138" s="86"/>
      <c r="J138" s="86"/>
      <c r="K138" s="1"/>
      <c r="L138" s="1"/>
      <c r="M138" s="1"/>
      <c r="N138" s="1"/>
      <c r="O138" s="1"/>
      <c r="P138" s="1"/>
    </row>
    <row r="139" spans="1:16" x14ac:dyDescent="0.2">
      <c r="A139" s="1"/>
      <c r="B139" s="1"/>
      <c r="C139" s="1"/>
      <c r="D139" s="96"/>
      <c r="E139" s="96"/>
      <c r="F139" s="96"/>
      <c r="G139" s="96"/>
      <c r="H139" s="1"/>
      <c r="I139" s="86"/>
      <c r="J139" s="86"/>
      <c r="K139" s="1"/>
      <c r="L139" s="1"/>
      <c r="M139" s="1"/>
      <c r="N139" s="1"/>
      <c r="O139" s="1"/>
      <c r="P139" s="1"/>
    </row>
    <row r="140" spans="1:16" x14ac:dyDescent="0.2">
      <c r="A140" s="1"/>
      <c r="B140" s="1"/>
      <c r="C140" s="1"/>
      <c r="D140" s="96"/>
      <c r="E140" s="96"/>
      <c r="F140" s="96"/>
      <c r="G140" s="96"/>
      <c r="H140" s="1"/>
      <c r="I140" s="86"/>
      <c r="J140" s="86"/>
      <c r="K140" s="1"/>
      <c r="L140" s="1"/>
      <c r="M140" s="1"/>
      <c r="N140" s="1"/>
      <c r="O140" s="1"/>
      <c r="P140" s="1"/>
    </row>
    <row r="141" spans="1:16" x14ac:dyDescent="0.2">
      <c r="A141" s="1"/>
      <c r="B141" s="1"/>
      <c r="C141" s="1"/>
      <c r="D141" s="96"/>
      <c r="E141" s="96"/>
      <c r="F141" s="96"/>
      <c r="G141" s="96"/>
      <c r="H141" s="1"/>
      <c r="I141" s="86"/>
      <c r="J141" s="86"/>
      <c r="K141" s="1"/>
      <c r="L141" s="1"/>
      <c r="M141" s="1"/>
      <c r="N141" s="1"/>
      <c r="O141" s="1"/>
      <c r="P141" s="1"/>
    </row>
    <row r="142" spans="1:16" x14ac:dyDescent="0.2">
      <c r="A142" s="1"/>
      <c r="B142" s="1"/>
      <c r="C142" s="1"/>
      <c r="D142" s="96"/>
      <c r="E142" s="96"/>
      <c r="F142" s="96"/>
      <c r="G142" s="96"/>
      <c r="H142" s="1"/>
      <c r="I142" s="86"/>
      <c r="J142" s="86"/>
      <c r="K142" s="1"/>
      <c r="L142" s="1"/>
      <c r="M142" s="1"/>
      <c r="N142" s="1"/>
      <c r="O142" s="1"/>
      <c r="P142" s="1"/>
    </row>
    <row r="143" spans="1:16" x14ac:dyDescent="0.2">
      <c r="A143" s="1"/>
      <c r="B143" s="1"/>
      <c r="C143" s="1"/>
      <c r="D143" s="96"/>
      <c r="E143" s="96"/>
      <c r="F143" s="96"/>
      <c r="G143" s="96"/>
      <c r="H143" s="1"/>
      <c r="I143" s="86"/>
      <c r="J143" s="86"/>
      <c r="K143" s="1"/>
      <c r="L143" s="1"/>
      <c r="M143" s="1"/>
      <c r="N143" s="1"/>
      <c r="O143" s="1"/>
      <c r="P143" s="1"/>
    </row>
    <row r="144" spans="1:16" x14ac:dyDescent="0.2">
      <c r="A144" s="1"/>
      <c r="B144" s="1"/>
      <c r="C144" s="1"/>
      <c r="D144" s="96"/>
      <c r="E144" s="96"/>
      <c r="F144" s="96"/>
      <c r="G144" s="96"/>
      <c r="H144" s="1"/>
      <c r="I144" s="86"/>
      <c r="J144" s="86"/>
      <c r="K144" s="1"/>
      <c r="L144" s="1"/>
      <c r="M144" s="1"/>
      <c r="N144" s="1"/>
      <c r="O144" s="1"/>
      <c r="P144" s="1"/>
    </row>
    <row r="145" spans="1:16" x14ac:dyDescent="0.2">
      <c r="A145" s="1"/>
      <c r="B145" s="1"/>
      <c r="C145" s="1"/>
      <c r="D145" s="96"/>
      <c r="E145" s="96"/>
      <c r="F145" s="96"/>
      <c r="G145" s="96"/>
      <c r="H145" s="1"/>
      <c r="I145" s="86"/>
      <c r="J145" s="86"/>
      <c r="K145" s="1"/>
      <c r="L145" s="1"/>
      <c r="M145" s="1"/>
      <c r="N145" s="1"/>
      <c r="O145" s="1"/>
      <c r="P145" s="1"/>
    </row>
    <row r="146" spans="1:16" x14ac:dyDescent="0.2">
      <c r="A146" s="1"/>
      <c r="B146" s="1"/>
      <c r="C146" s="1"/>
      <c r="D146" s="96"/>
      <c r="E146" s="96"/>
      <c r="F146" s="96"/>
      <c r="G146" s="96"/>
      <c r="H146" s="1"/>
      <c r="I146" s="86"/>
      <c r="J146" s="86"/>
      <c r="K146" s="1"/>
      <c r="L146" s="1"/>
      <c r="M146" s="1"/>
      <c r="N146" s="1"/>
      <c r="O146" s="1"/>
      <c r="P146" s="1"/>
    </row>
    <row r="147" spans="1:16" x14ac:dyDescent="0.2">
      <c r="A147" s="1"/>
      <c r="B147" s="1"/>
      <c r="C147" s="1"/>
      <c r="D147" s="96"/>
      <c r="E147" s="96"/>
      <c r="F147" s="96"/>
      <c r="G147" s="96"/>
      <c r="H147" s="1"/>
      <c r="I147" s="86"/>
      <c r="J147" s="86"/>
      <c r="K147" s="1"/>
      <c r="L147" s="1"/>
      <c r="M147" s="1"/>
      <c r="N147" s="1"/>
      <c r="O147" s="1"/>
      <c r="P147" s="1"/>
    </row>
    <row r="148" spans="1:16" x14ac:dyDescent="0.2">
      <c r="A148" s="1"/>
      <c r="B148" s="1"/>
      <c r="C148" s="1"/>
      <c r="D148" s="96"/>
      <c r="E148" s="96"/>
      <c r="F148" s="96"/>
      <c r="G148" s="96"/>
      <c r="H148" s="1"/>
      <c r="I148" s="86"/>
      <c r="J148" s="86"/>
      <c r="K148" s="1"/>
      <c r="L148" s="1"/>
      <c r="M148" s="1"/>
      <c r="N148" s="1"/>
      <c r="O148" s="1"/>
      <c r="P148" s="1"/>
    </row>
    <row r="149" spans="1:16" x14ac:dyDescent="0.2">
      <c r="A149" s="1"/>
      <c r="B149" s="1"/>
      <c r="C149" s="1"/>
      <c r="D149" s="96"/>
      <c r="E149" s="96"/>
      <c r="F149" s="96"/>
      <c r="G149" s="96"/>
      <c r="H149" s="1"/>
      <c r="I149" s="86"/>
      <c r="J149" s="86"/>
      <c r="K149" s="1"/>
      <c r="L149" s="1"/>
      <c r="M149" s="1"/>
      <c r="N149" s="1"/>
      <c r="O149" s="1"/>
      <c r="P149" s="1"/>
    </row>
    <row r="150" spans="1:16" x14ac:dyDescent="0.2">
      <c r="A150" s="1"/>
      <c r="B150" s="1"/>
      <c r="C150" s="1"/>
      <c r="D150" s="96"/>
      <c r="E150" s="96"/>
      <c r="F150" s="96"/>
      <c r="G150" s="96"/>
      <c r="H150" s="1"/>
      <c r="I150" s="86"/>
      <c r="J150" s="86"/>
      <c r="K150" s="1"/>
      <c r="L150" s="1"/>
      <c r="M150" s="1"/>
      <c r="N150" s="1"/>
      <c r="O150" s="1"/>
      <c r="P150" s="1"/>
    </row>
    <row r="151" spans="1:16" x14ac:dyDescent="0.2">
      <c r="A151" s="1"/>
      <c r="B151" s="1"/>
      <c r="C151" s="1"/>
      <c r="D151" s="96"/>
      <c r="E151" s="96"/>
      <c r="F151" s="96"/>
      <c r="G151" s="96"/>
      <c r="H151" s="1"/>
      <c r="I151" s="86"/>
      <c r="J151" s="86"/>
      <c r="K151" s="1"/>
      <c r="L151" s="1"/>
      <c r="M151" s="1"/>
      <c r="N151" s="1"/>
      <c r="O151" s="1"/>
      <c r="P151" s="1"/>
    </row>
    <row r="152" spans="1:16" x14ac:dyDescent="0.2">
      <c r="A152" s="1"/>
      <c r="B152" s="1"/>
      <c r="C152" s="1"/>
      <c r="D152" s="96"/>
      <c r="E152" s="96"/>
      <c r="F152" s="96"/>
      <c r="G152" s="96"/>
      <c r="H152" s="1"/>
      <c r="I152" s="86"/>
      <c r="J152" s="86"/>
      <c r="K152" s="1"/>
      <c r="L152" s="1"/>
      <c r="M152" s="1"/>
      <c r="N152" s="1"/>
      <c r="O152" s="1"/>
      <c r="P152" s="1"/>
    </row>
    <row r="153" spans="1:16" x14ac:dyDescent="0.2">
      <c r="A153" s="1"/>
      <c r="B153" s="1"/>
      <c r="C153" s="1"/>
      <c r="D153" s="96"/>
      <c r="E153" s="96"/>
      <c r="F153" s="96"/>
      <c r="G153" s="96"/>
      <c r="H153" s="1"/>
      <c r="I153" s="86"/>
      <c r="J153" s="86"/>
      <c r="K153" s="1"/>
      <c r="L153" s="1"/>
      <c r="M153" s="1"/>
      <c r="N153" s="1"/>
      <c r="O153" s="1"/>
      <c r="P153" s="1"/>
    </row>
    <row r="154" spans="1:16" x14ac:dyDescent="0.2">
      <c r="A154" s="1"/>
      <c r="B154" s="1"/>
      <c r="C154" s="1"/>
      <c r="D154" s="96"/>
      <c r="E154" s="96"/>
      <c r="F154" s="96"/>
      <c r="G154" s="96"/>
      <c r="H154" s="1"/>
      <c r="I154" s="86"/>
      <c r="J154" s="86"/>
      <c r="K154" s="1"/>
      <c r="L154" s="1"/>
      <c r="M154" s="1"/>
      <c r="N154" s="1"/>
      <c r="O154" s="1"/>
      <c r="P154" s="1"/>
    </row>
    <row r="155" spans="1:16" x14ac:dyDescent="0.2">
      <c r="A155" s="1"/>
      <c r="B155" s="1"/>
      <c r="C155" s="1"/>
      <c r="D155" s="96"/>
      <c r="E155" s="96"/>
      <c r="F155" s="96"/>
      <c r="G155" s="96"/>
      <c r="H155" s="1"/>
      <c r="I155" s="86"/>
      <c r="J155" s="86"/>
      <c r="K155" s="1"/>
      <c r="L155" s="1"/>
      <c r="M155" s="1"/>
      <c r="N155" s="1"/>
      <c r="O155" s="1"/>
      <c r="P155" s="1"/>
    </row>
    <row r="156" spans="1:16" x14ac:dyDescent="0.2">
      <c r="A156" s="1"/>
      <c r="B156" s="1"/>
      <c r="C156" s="1"/>
      <c r="D156" s="96"/>
      <c r="E156" s="96"/>
      <c r="F156" s="96"/>
      <c r="G156" s="96"/>
      <c r="H156" s="1"/>
      <c r="I156" s="86"/>
      <c r="J156" s="86"/>
      <c r="K156" s="1"/>
      <c r="L156" s="1"/>
      <c r="M156" s="1"/>
      <c r="N156" s="1"/>
      <c r="O156" s="1"/>
      <c r="P156" s="1"/>
    </row>
    <row r="157" spans="1:16" x14ac:dyDescent="0.2">
      <c r="A157" s="1"/>
      <c r="B157" s="1"/>
      <c r="C157" s="1"/>
      <c r="D157" s="96"/>
      <c r="E157" s="96"/>
      <c r="F157" s="96"/>
      <c r="G157" s="96"/>
      <c r="H157" s="1"/>
      <c r="I157" s="86"/>
      <c r="J157" s="86"/>
      <c r="K157" s="1"/>
      <c r="L157" s="1"/>
      <c r="M157" s="1"/>
      <c r="N157" s="1"/>
      <c r="O157" s="1"/>
      <c r="P157" s="1"/>
    </row>
    <row r="158" spans="1:16" x14ac:dyDescent="0.2">
      <c r="A158" s="1"/>
      <c r="B158" s="1"/>
      <c r="C158" s="1"/>
      <c r="D158" s="96"/>
      <c r="E158" s="96"/>
      <c r="F158" s="96"/>
      <c r="G158" s="96"/>
      <c r="H158" s="1"/>
      <c r="I158" s="86"/>
      <c r="J158" s="86"/>
      <c r="K158" s="1"/>
      <c r="L158" s="1"/>
      <c r="M158" s="1"/>
      <c r="N158" s="1"/>
      <c r="O158" s="1"/>
      <c r="P158" s="1"/>
    </row>
    <row r="159" spans="1:16" x14ac:dyDescent="0.2">
      <c r="A159" s="1"/>
      <c r="B159" s="1"/>
      <c r="C159" s="1"/>
      <c r="D159" s="96"/>
      <c r="E159" s="96"/>
      <c r="F159" s="96"/>
      <c r="G159" s="96"/>
      <c r="H159" s="1"/>
      <c r="I159" s="86"/>
      <c r="J159" s="86"/>
      <c r="K159" s="1"/>
      <c r="L159" s="1"/>
      <c r="M159" s="1"/>
      <c r="N159" s="1"/>
      <c r="O159" s="1"/>
      <c r="P159" s="1"/>
    </row>
    <row r="160" spans="1:16" x14ac:dyDescent="0.2">
      <c r="A160" s="1"/>
      <c r="B160" s="1"/>
      <c r="C160" s="1"/>
      <c r="D160" s="96"/>
      <c r="E160" s="96"/>
      <c r="F160" s="96"/>
      <c r="G160" s="96"/>
      <c r="H160" s="1"/>
      <c r="I160" s="86"/>
      <c r="J160" s="86"/>
      <c r="K160" s="1"/>
      <c r="L160" s="1"/>
      <c r="M160" s="1"/>
      <c r="N160" s="1"/>
      <c r="O160" s="1"/>
      <c r="P160" s="1"/>
    </row>
    <row r="161" spans="1:16" x14ac:dyDescent="0.2">
      <c r="A161" s="1"/>
      <c r="B161" s="1"/>
      <c r="C161" s="1"/>
      <c r="D161" s="96"/>
      <c r="E161" s="96"/>
      <c r="F161" s="96"/>
      <c r="G161" s="96"/>
      <c r="H161" s="1"/>
      <c r="I161" s="86"/>
      <c r="J161" s="86"/>
      <c r="K161" s="1"/>
      <c r="L161" s="1"/>
      <c r="M161" s="1"/>
      <c r="N161" s="1"/>
      <c r="O161" s="1"/>
      <c r="P161" s="1"/>
    </row>
    <row r="162" spans="1:16" x14ac:dyDescent="0.2">
      <c r="A162" s="1"/>
      <c r="B162" s="1"/>
      <c r="C162" s="1"/>
      <c r="D162" s="96"/>
      <c r="E162" s="96"/>
      <c r="F162" s="96"/>
      <c r="G162" s="96"/>
      <c r="H162" s="1"/>
      <c r="I162" s="86"/>
      <c r="J162" s="86"/>
      <c r="K162" s="1"/>
      <c r="L162" s="1"/>
      <c r="M162" s="1"/>
      <c r="N162" s="1"/>
      <c r="O162" s="1"/>
      <c r="P162" s="1"/>
    </row>
    <row r="163" spans="1:16" x14ac:dyDescent="0.2">
      <c r="A163" s="1"/>
      <c r="B163" s="1"/>
      <c r="C163" s="1"/>
      <c r="D163" s="96"/>
      <c r="E163" s="96"/>
      <c r="F163" s="96"/>
      <c r="G163" s="96"/>
      <c r="H163" s="1"/>
      <c r="I163" s="86"/>
      <c r="J163" s="86"/>
      <c r="K163" s="1"/>
      <c r="L163" s="1"/>
      <c r="M163" s="1"/>
      <c r="N163" s="1"/>
      <c r="O163" s="1"/>
      <c r="P163" s="1"/>
    </row>
    <row r="164" spans="1:16" x14ac:dyDescent="0.2">
      <c r="A164" s="1"/>
      <c r="B164" s="1"/>
      <c r="C164" s="1"/>
      <c r="D164" s="96"/>
      <c r="E164" s="96"/>
      <c r="F164" s="96"/>
      <c r="G164" s="96"/>
      <c r="H164" s="1"/>
      <c r="I164" s="86"/>
      <c r="J164" s="86"/>
      <c r="K164" s="1"/>
      <c r="L164" s="1"/>
      <c r="M164" s="1"/>
      <c r="N164" s="1"/>
      <c r="O164" s="1"/>
      <c r="P164" s="1"/>
    </row>
    <row r="165" spans="1:16" x14ac:dyDescent="0.2">
      <c r="A165" s="1"/>
      <c r="B165" s="1"/>
      <c r="C165" s="1"/>
      <c r="D165" s="96"/>
      <c r="E165" s="96"/>
      <c r="F165" s="96"/>
      <c r="G165" s="96"/>
      <c r="H165" s="1"/>
      <c r="I165" s="86"/>
      <c r="J165" s="86"/>
      <c r="K165" s="1"/>
      <c r="L165" s="1"/>
      <c r="M165" s="1"/>
      <c r="N165" s="1"/>
      <c r="O165" s="1"/>
      <c r="P165" s="1"/>
    </row>
    <row r="166" spans="1:16" x14ac:dyDescent="0.2">
      <c r="A166" s="1"/>
      <c r="B166" s="1"/>
      <c r="C166" s="1"/>
      <c r="D166" s="96"/>
      <c r="E166" s="96"/>
      <c r="F166" s="96"/>
      <c r="G166" s="96"/>
      <c r="H166" s="1"/>
      <c r="I166" s="86"/>
      <c r="J166" s="86"/>
      <c r="K166" s="1"/>
      <c r="L166" s="1"/>
      <c r="M166" s="1"/>
      <c r="N166" s="1"/>
      <c r="O166" s="1"/>
      <c r="P166" s="1"/>
    </row>
    <row r="167" spans="1:16" x14ac:dyDescent="0.2">
      <c r="A167" s="1"/>
      <c r="B167" s="1"/>
      <c r="C167" s="1"/>
      <c r="D167" s="96"/>
      <c r="E167" s="96"/>
      <c r="F167" s="96"/>
      <c r="G167" s="96"/>
      <c r="H167" s="1"/>
      <c r="I167" s="86"/>
      <c r="J167" s="86"/>
      <c r="K167" s="1"/>
      <c r="L167" s="1"/>
      <c r="M167" s="1"/>
      <c r="N167" s="1"/>
      <c r="O167" s="1"/>
      <c r="P167" s="1"/>
    </row>
    <row r="168" spans="1:16" x14ac:dyDescent="0.2">
      <c r="A168" s="1"/>
      <c r="B168" s="1"/>
      <c r="C168" s="1"/>
      <c r="D168" s="96"/>
      <c r="E168" s="96"/>
      <c r="F168" s="96"/>
      <c r="G168" s="96"/>
      <c r="H168" s="1"/>
      <c r="I168" s="86"/>
      <c r="J168" s="86"/>
      <c r="K168" s="1"/>
      <c r="L168" s="1"/>
      <c r="M168" s="1"/>
      <c r="N168" s="1"/>
      <c r="O168" s="1"/>
      <c r="P168" s="1"/>
    </row>
    <row r="169" spans="1:16" x14ac:dyDescent="0.2">
      <c r="A169" s="1"/>
      <c r="B169" s="1"/>
      <c r="C169" s="1"/>
      <c r="D169" s="96"/>
      <c r="E169" s="96"/>
      <c r="F169" s="96"/>
      <c r="G169" s="96"/>
      <c r="H169" s="1"/>
      <c r="I169" s="86"/>
      <c r="J169" s="86"/>
      <c r="K169" s="1"/>
      <c r="L169" s="1"/>
      <c r="M169" s="1"/>
      <c r="N169" s="1"/>
      <c r="O169" s="1"/>
      <c r="P169" s="1"/>
    </row>
    <row r="170" spans="1:16" x14ac:dyDescent="0.2">
      <c r="A170" s="1"/>
      <c r="B170" s="1"/>
      <c r="C170" s="1"/>
      <c r="D170" s="96"/>
      <c r="E170" s="96"/>
      <c r="F170" s="96"/>
      <c r="G170" s="96"/>
      <c r="H170" s="1"/>
      <c r="I170" s="86"/>
      <c r="J170" s="86"/>
      <c r="K170" s="1"/>
      <c r="L170" s="1"/>
      <c r="M170" s="1"/>
      <c r="N170" s="1"/>
      <c r="O170" s="1"/>
      <c r="P170" s="1"/>
    </row>
    <row r="171" spans="1:16" x14ac:dyDescent="0.2">
      <c r="A171" s="1"/>
      <c r="B171" s="1"/>
      <c r="C171" s="1"/>
      <c r="D171" s="96"/>
      <c r="E171" s="96"/>
      <c r="F171" s="96"/>
      <c r="G171" s="96"/>
      <c r="H171" s="1"/>
      <c r="I171" s="86"/>
      <c r="J171" s="86"/>
      <c r="K171" s="1"/>
      <c r="L171" s="1"/>
      <c r="M171" s="1"/>
      <c r="N171" s="1"/>
      <c r="O171" s="1"/>
      <c r="P171" s="1"/>
    </row>
    <row r="172" spans="1:16" x14ac:dyDescent="0.2">
      <c r="A172" s="1"/>
      <c r="B172" s="1"/>
      <c r="C172" s="1"/>
      <c r="D172" s="96"/>
      <c r="E172" s="96"/>
      <c r="F172" s="96"/>
      <c r="G172" s="96"/>
      <c r="H172" s="1"/>
      <c r="I172" s="86"/>
      <c r="J172" s="86"/>
      <c r="K172" s="1"/>
      <c r="L172" s="1"/>
      <c r="M172" s="1"/>
      <c r="N172" s="1"/>
      <c r="O172" s="1"/>
      <c r="P172" s="1"/>
    </row>
    <row r="173" spans="1:16" x14ac:dyDescent="0.2">
      <c r="A173" s="1"/>
      <c r="B173" s="1"/>
      <c r="C173" s="1"/>
      <c r="D173" s="96"/>
      <c r="E173" s="96"/>
      <c r="F173" s="96"/>
      <c r="G173" s="96"/>
      <c r="H173" s="1"/>
      <c r="I173" s="86"/>
      <c r="J173" s="86"/>
      <c r="K173" s="1"/>
      <c r="L173" s="1"/>
      <c r="M173" s="1"/>
      <c r="N173" s="1"/>
      <c r="O173" s="1"/>
      <c r="P173" s="1"/>
    </row>
    <row r="174" spans="1:16" x14ac:dyDescent="0.2">
      <c r="A174" s="1"/>
      <c r="B174" s="1"/>
      <c r="C174" s="1"/>
      <c r="D174" s="96"/>
      <c r="E174" s="96"/>
      <c r="F174" s="96"/>
      <c r="G174" s="96"/>
      <c r="H174" s="1"/>
      <c r="I174" s="86"/>
      <c r="J174" s="86"/>
      <c r="K174" s="1"/>
      <c r="L174" s="1"/>
      <c r="M174" s="1"/>
      <c r="N174" s="1"/>
      <c r="O174" s="1"/>
      <c r="P174" s="1"/>
    </row>
    <row r="175" spans="1:16" x14ac:dyDescent="0.2">
      <c r="A175" s="1"/>
      <c r="B175" s="1"/>
      <c r="C175" s="1"/>
      <c r="D175" s="96"/>
      <c r="E175" s="96"/>
      <c r="F175" s="96"/>
      <c r="G175" s="96"/>
      <c r="H175" s="1"/>
      <c r="I175" s="86"/>
      <c r="J175" s="86"/>
      <c r="K175" s="1"/>
      <c r="L175" s="1"/>
      <c r="M175" s="1"/>
      <c r="N175" s="1"/>
      <c r="O175" s="1"/>
      <c r="P175" s="1"/>
    </row>
    <row r="176" spans="1:16" x14ac:dyDescent="0.2">
      <c r="A176" s="1"/>
      <c r="B176" s="1"/>
      <c r="C176" s="1"/>
      <c r="D176" s="96"/>
      <c r="E176" s="96"/>
      <c r="F176" s="96"/>
      <c r="G176" s="96"/>
      <c r="H176" s="1"/>
      <c r="I176" s="86"/>
      <c r="J176" s="86"/>
      <c r="K176" s="1"/>
      <c r="L176" s="1"/>
      <c r="M176" s="1"/>
      <c r="N176" s="1"/>
      <c r="O176" s="1"/>
      <c r="P176" s="1"/>
    </row>
    <row r="177" spans="1:16" x14ac:dyDescent="0.2">
      <c r="A177" s="1"/>
      <c r="B177" s="1"/>
      <c r="C177" s="1"/>
      <c r="D177" s="96"/>
      <c r="E177" s="96"/>
      <c r="F177" s="96"/>
      <c r="G177" s="96"/>
      <c r="H177" s="1"/>
      <c r="I177" s="86"/>
      <c r="J177" s="86"/>
      <c r="K177" s="1"/>
      <c r="L177" s="1"/>
      <c r="M177" s="1"/>
      <c r="N177" s="1"/>
      <c r="O177" s="1"/>
      <c r="P177" s="1"/>
    </row>
    <row r="178" spans="1:16" x14ac:dyDescent="0.2">
      <c r="A178" s="1"/>
      <c r="B178" s="1"/>
      <c r="C178" s="1"/>
      <c r="D178" s="96"/>
      <c r="E178" s="96"/>
      <c r="F178" s="96"/>
      <c r="G178" s="96"/>
      <c r="H178" s="1"/>
      <c r="I178" s="86"/>
      <c r="J178" s="86"/>
      <c r="K178" s="1"/>
      <c r="L178" s="1"/>
      <c r="M178" s="1"/>
      <c r="N178" s="1"/>
      <c r="O178" s="1"/>
      <c r="P178" s="1"/>
    </row>
    <row r="179" spans="1:16" x14ac:dyDescent="0.2">
      <c r="A179" s="1"/>
      <c r="B179" s="1"/>
      <c r="C179" s="1"/>
      <c r="D179" s="96"/>
      <c r="E179" s="96"/>
      <c r="F179" s="96"/>
      <c r="G179" s="96"/>
      <c r="H179" s="1"/>
      <c r="I179" s="86"/>
      <c r="J179" s="86"/>
      <c r="K179" s="1"/>
      <c r="L179" s="1"/>
      <c r="M179" s="1"/>
      <c r="N179" s="1"/>
      <c r="O179" s="1"/>
      <c r="P179" s="1"/>
    </row>
    <row r="180" spans="1:16" x14ac:dyDescent="0.2">
      <c r="A180" s="1"/>
      <c r="B180" s="1"/>
      <c r="C180" s="1"/>
      <c r="D180" s="96"/>
      <c r="E180" s="96"/>
      <c r="F180" s="96"/>
      <c r="G180" s="96"/>
      <c r="H180" s="1"/>
      <c r="I180" s="86"/>
      <c r="J180" s="86"/>
      <c r="K180" s="1"/>
      <c r="L180" s="1"/>
      <c r="M180" s="1"/>
      <c r="N180" s="1"/>
      <c r="O180" s="1"/>
      <c r="P180" s="1"/>
    </row>
    <row r="181" spans="1:16" x14ac:dyDescent="0.2">
      <c r="A181" s="1"/>
      <c r="B181" s="1"/>
      <c r="C181" s="1"/>
      <c r="D181" s="96"/>
      <c r="E181" s="96"/>
      <c r="F181" s="96"/>
      <c r="G181" s="96"/>
      <c r="H181" s="1"/>
      <c r="I181" s="86"/>
      <c r="J181" s="86"/>
      <c r="K181" s="1"/>
      <c r="L181" s="1"/>
      <c r="M181" s="1"/>
      <c r="N181" s="1"/>
      <c r="O181" s="1"/>
      <c r="P181" s="1"/>
    </row>
    <row r="182" spans="1:16" x14ac:dyDescent="0.2">
      <c r="A182" s="1"/>
      <c r="B182" s="1"/>
      <c r="C182" s="1"/>
      <c r="D182" s="96"/>
      <c r="E182" s="96"/>
      <c r="F182" s="96"/>
      <c r="G182" s="96"/>
      <c r="H182" s="1"/>
      <c r="I182" s="86"/>
      <c r="J182" s="86"/>
      <c r="K182" s="1"/>
      <c r="L182" s="1"/>
      <c r="M182" s="1"/>
      <c r="N182" s="1"/>
      <c r="O182" s="1"/>
      <c r="P182" s="1"/>
    </row>
    <row r="183" spans="1:16" x14ac:dyDescent="0.2">
      <c r="A183" s="1"/>
      <c r="B183" s="1"/>
      <c r="C183" s="1"/>
      <c r="D183" s="96"/>
      <c r="E183" s="96"/>
      <c r="F183" s="96"/>
      <c r="G183" s="96"/>
      <c r="H183" s="1"/>
      <c r="I183" s="86"/>
      <c r="J183" s="86"/>
      <c r="K183" s="1"/>
      <c r="L183" s="1"/>
      <c r="M183" s="1"/>
      <c r="N183" s="1"/>
      <c r="O183" s="1"/>
      <c r="P183" s="1"/>
    </row>
    <row r="184" spans="1:16" x14ac:dyDescent="0.2">
      <c r="A184" s="1"/>
      <c r="B184" s="1"/>
      <c r="C184" s="1"/>
      <c r="D184" s="96"/>
      <c r="E184" s="96"/>
      <c r="F184" s="96"/>
      <c r="G184" s="96"/>
      <c r="H184" s="1"/>
      <c r="I184" s="86"/>
      <c r="J184" s="86"/>
      <c r="K184" s="1"/>
      <c r="L184" s="1"/>
      <c r="M184" s="1"/>
      <c r="N184" s="1"/>
      <c r="O184" s="1"/>
      <c r="P184" s="1"/>
    </row>
    <row r="185" spans="1:16" x14ac:dyDescent="0.2">
      <c r="A185" s="1"/>
      <c r="B185" s="1"/>
      <c r="C185" s="1"/>
      <c r="D185" s="96"/>
      <c r="E185" s="96"/>
      <c r="F185" s="96"/>
      <c r="G185" s="96"/>
      <c r="H185" s="1"/>
      <c r="I185" s="86"/>
      <c r="J185" s="86"/>
      <c r="K185" s="1"/>
      <c r="L185" s="1"/>
      <c r="M185" s="1"/>
      <c r="N185" s="1"/>
      <c r="O185" s="1"/>
      <c r="P185" s="1"/>
    </row>
    <row r="186" spans="1:16" x14ac:dyDescent="0.2">
      <c r="A186" s="1"/>
      <c r="B186" s="1"/>
      <c r="C186" s="1"/>
      <c r="D186" s="96"/>
      <c r="E186" s="96"/>
      <c r="F186" s="96"/>
      <c r="G186" s="96"/>
      <c r="H186" s="1"/>
      <c r="I186" s="86"/>
      <c r="J186" s="86"/>
      <c r="K186" s="1"/>
      <c r="L186" s="1"/>
      <c r="M186" s="1"/>
      <c r="N186" s="1"/>
      <c r="O186" s="1"/>
      <c r="P186" s="1"/>
    </row>
    <row r="187" spans="1:16" x14ac:dyDescent="0.2">
      <c r="A187" s="1"/>
      <c r="B187" s="1"/>
      <c r="C187" s="1"/>
      <c r="D187" s="96"/>
      <c r="E187" s="96"/>
      <c r="F187" s="96"/>
      <c r="G187" s="96"/>
      <c r="H187" s="1"/>
      <c r="I187" s="86"/>
      <c r="J187" s="86"/>
      <c r="K187" s="1"/>
      <c r="L187" s="1"/>
      <c r="M187" s="1"/>
      <c r="N187" s="1"/>
      <c r="O187" s="1"/>
      <c r="P187" s="1"/>
    </row>
    <row r="188" spans="1:16" x14ac:dyDescent="0.2">
      <c r="A188" s="1"/>
      <c r="B188" s="1"/>
      <c r="C188" s="1"/>
      <c r="D188" s="1"/>
      <c r="E188" s="1"/>
      <c r="F188" s="1"/>
      <c r="G188" s="1"/>
      <c r="H188" s="1"/>
      <c r="I188" s="86"/>
      <c r="J188" s="86"/>
      <c r="K188" s="1"/>
      <c r="L188" s="1"/>
      <c r="M188" s="1"/>
      <c r="N188" s="1"/>
      <c r="O188" s="1"/>
      <c r="P188" s="1"/>
    </row>
    <row r="189" spans="1:16" x14ac:dyDescent="0.2">
      <c r="A189" s="1"/>
      <c r="B189" s="1"/>
      <c r="C189" s="1"/>
      <c r="D189" s="1"/>
      <c r="E189" s="1"/>
      <c r="F189" s="1"/>
      <c r="G189" s="1"/>
      <c r="H189" s="1"/>
      <c r="I189" s="86"/>
      <c r="J189" s="86"/>
      <c r="K189" s="1"/>
      <c r="L189" s="1"/>
      <c r="M189" s="1"/>
      <c r="N189" s="1"/>
      <c r="O189" s="1"/>
      <c r="P189" s="1"/>
    </row>
    <row r="190" spans="1:16" x14ac:dyDescent="0.2">
      <c r="A190" s="1"/>
      <c r="B190" s="1"/>
      <c r="C190" s="1"/>
      <c r="D190" s="1"/>
      <c r="E190" s="1"/>
      <c r="F190" s="1"/>
      <c r="G190" s="1"/>
      <c r="H190" s="1"/>
      <c r="I190" s="86"/>
      <c r="J190" s="86"/>
      <c r="K190" s="1"/>
      <c r="L190" s="1"/>
      <c r="M190" s="1"/>
      <c r="N190" s="1"/>
      <c r="O190" s="1"/>
      <c r="P190" s="1"/>
    </row>
    <row r="191" spans="1:16" x14ac:dyDescent="0.2">
      <c r="A191" s="1"/>
      <c r="B191" s="1"/>
      <c r="C191" s="1"/>
      <c r="D191" s="1"/>
      <c r="E191" s="1"/>
      <c r="F191" s="1"/>
      <c r="G191" s="1"/>
      <c r="H191" s="1"/>
      <c r="I191" s="86"/>
      <c r="J191" s="86"/>
      <c r="K191" s="1"/>
      <c r="L191" s="1"/>
      <c r="M191" s="1"/>
      <c r="N191" s="1"/>
      <c r="O191" s="1"/>
      <c r="P191" s="1"/>
    </row>
    <row r="192" spans="1:16" x14ac:dyDescent="0.2">
      <c r="A192" s="1"/>
      <c r="B192" s="1"/>
      <c r="C192" s="1"/>
      <c r="D192" s="1"/>
      <c r="E192" s="1"/>
      <c r="F192" s="1"/>
      <c r="G192" s="1"/>
      <c r="H192" s="1"/>
      <c r="I192" s="86"/>
      <c r="J192" s="86"/>
      <c r="K192" s="1"/>
      <c r="L192" s="1"/>
      <c r="M192" s="1"/>
      <c r="N192" s="1"/>
      <c r="O192" s="1"/>
      <c r="P192" s="1"/>
    </row>
    <row r="193" spans="1:16" x14ac:dyDescent="0.2">
      <c r="A193" s="1"/>
      <c r="B193" s="1"/>
      <c r="C193" s="1"/>
      <c r="D193" s="1"/>
      <c r="E193" s="1"/>
      <c r="F193" s="1"/>
      <c r="G193" s="1"/>
      <c r="H193" s="1"/>
      <c r="I193" s="86"/>
      <c r="J193" s="86"/>
      <c r="K193" s="1"/>
      <c r="L193" s="1"/>
      <c r="M193" s="1"/>
      <c r="N193" s="1"/>
      <c r="O193" s="1"/>
      <c r="P193" s="1"/>
    </row>
    <row r="194" spans="1:16" x14ac:dyDescent="0.2">
      <c r="A194" s="1"/>
      <c r="B194" s="1"/>
      <c r="C194" s="1"/>
      <c r="D194" s="1"/>
      <c r="E194" s="1"/>
      <c r="F194" s="1"/>
      <c r="G194" s="1"/>
      <c r="H194" s="1"/>
      <c r="I194" s="86"/>
      <c r="J194" s="86"/>
      <c r="K194" s="1"/>
      <c r="L194" s="1"/>
      <c r="M194" s="1"/>
      <c r="N194" s="1"/>
      <c r="O194" s="1"/>
      <c r="P194" s="1"/>
    </row>
    <row r="195" spans="1:16" x14ac:dyDescent="0.2">
      <c r="A195" s="1"/>
      <c r="B195" s="1"/>
      <c r="C195" s="1"/>
      <c r="D195" s="1"/>
      <c r="E195" s="1"/>
      <c r="F195" s="1"/>
      <c r="G195" s="1"/>
      <c r="H195" s="1"/>
      <c r="I195" s="86"/>
      <c r="J195" s="86"/>
      <c r="K195" s="1"/>
      <c r="L195" s="1"/>
      <c r="M195" s="1"/>
      <c r="N195" s="1"/>
      <c r="O195" s="1"/>
      <c r="P195" s="1"/>
    </row>
    <row r="196" spans="1:16" x14ac:dyDescent="0.2">
      <c r="A196" s="1"/>
      <c r="B196" s="1"/>
      <c r="C196" s="1"/>
      <c r="D196" s="1"/>
      <c r="E196" s="1"/>
      <c r="F196" s="1"/>
      <c r="G196" s="1"/>
      <c r="H196" s="1"/>
      <c r="I196" s="86"/>
      <c r="J196" s="86"/>
      <c r="K196" s="1"/>
      <c r="L196" s="1"/>
      <c r="M196" s="1"/>
      <c r="N196" s="1"/>
      <c r="O196" s="1"/>
      <c r="P196" s="1"/>
    </row>
    <row r="197" spans="1:16" x14ac:dyDescent="0.2">
      <c r="A197" s="1"/>
      <c r="B197" s="1"/>
      <c r="C197" s="1"/>
      <c r="D197" s="1"/>
      <c r="E197" s="1"/>
      <c r="F197" s="1"/>
      <c r="G197" s="1"/>
      <c r="H197" s="1"/>
      <c r="I197" s="86"/>
      <c r="J197" s="86"/>
      <c r="K197" s="1"/>
      <c r="L197" s="1"/>
      <c r="M197" s="1"/>
      <c r="N197" s="1"/>
      <c r="O197" s="1"/>
      <c r="P197" s="1"/>
    </row>
    <row r="198" spans="1:16" x14ac:dyDescent="0.2">
      <c r="A198" s="1"/>
      <c r="B198" s="1"/>
      <c r="C198" s="1"/>
      <c r="D198" s="1"/>
      <c r="E198" s="1"/>
      <c r="F198" s="1"/>
      <c r="G198" s="1"/>
      <c r="H198" s="1"/>
      <c r="I198" s="86"/>
      <c r="J198" s="86"/>
      <c r="K198" s="1"/>
      <c r="L198" s="1"/>
      <c r="M198" s="1"/>
      <c r="N198" s="1"/>
      <c r="O198" s="1"/>
      <c r="P198" s="1"/>
    </row>
    <row r="199" spans="1:16" x14ac:dyDescent="0.2">
      <c r="A199" s="1"/>
      <c r="B199" s="1"/>
      <c r="C199" s="1"/>
      <c r="D199" s="1"/>
      <c r="E199" s="1"/>
      <c r="F199" s="1"/>
      <c r="G199" s="1"/>
      <c r="H199" s="1"/>
      <c r="I199" s="86"/>
      <c r="J199" s="86"/>
      <c r="K199" s="1"/>
      <c r="L199" s="1"/>
      <c r="M199" s="1"/>
      <c r="N199" s="1"/>
      <c r="O199" s="1"/>
      <c r="P199" s="1"/>
    </row>
    <row r="200" spans="1:16" x14ac:dyDescent="0.2">
      <c r="A200" s="1"/>
      <c r="B200" s="1"/>
      <c r="C200" s="1"/>
      <c r="D200" s="1"/>
      <c r="E200" s="1"/>
      <c r="F200" s="1"/>
      <c r="G200" s="1"/>
      <c r="H200" s="1"/>
      <c r="I200" s="86"/>
      <c r="J200" s="86"/>
      <c r="K200" s="1"/>
      <c r="L200" s="1"/>
      <c r="M200" s="1"/>
      <c r="N200" s="1"/>
      <c r="O200" s="1"/>
      <c r="P200" s="1"/>
    </row>
    <row r="201" spans="1:16" x14ac:dyDescent="0.2">
      <c r="A201" s="1"/>
      <c r="B201" s="1"/>
      <c r="C201" s="1"/>
      <c r="D201" s="1"/>
      <c r="E201" s="1"/>
      <c r="F201" s="1"/>
      <c r="G201" s="1"/>
      <c r="H201" s="1"/>
      <c r="I201" s="86"/>
      <c r="J201" s="86"/>
      <c r="K201" s="1"/>
      <c r="L201" s="1"/>
      <c r="M201" s="1"/>
      <c r="N201" s="1"/>
      <c r="O201" s="1"/>
      <c r="P201" s="1"/>
    </row>
    <row r="202" spans="1:16" x14ac:dyDescent="0.2">
      <c r="A202" s="1"/>
      <c r="B202" s="1"/>
      <c r="C202" s="1"/>
      <c r="D202" s="1"/>
      <c r="E202" s="1"/>
      <c r="F202" s="1"/>
      <c r="G202" s="1"/>
      <c r="H202" s="1"/>
      <c r="I202" s="86"/>
      <c r="J202" s="86"/>
      <c r="K202" s="1"/>
      <c r="L202" s="1"/>
      <c r="M202" s="1"/>
      <c r="N202" s="1"/>
      <c r="O202" s="1"/>
      <c r="P202" s="1"/>
    </row>
    <row r="203" spans="1:16" x14ac:dyDescent="0.2">
      <c r="A203" s="1"/>
      <c r="B203" s="1"/>
      <c r="C203" s="1"/>
      <c r="D203" s="1"/>
      <c r="E203" s="1"/>
      <c r="F203" s="1"/>
      <c r="G203" s="1"/>
      <c r="H203" s="1"/>
      <c r="I203" s="86"/>
      <c r="J203" s="86"/>
      <c r="K203" s="1"/>
      <c r="L203" s="1"/>
      <c r="M203" s="1"/>
      <c r="N203" s="1"/>
      <c r="O203" s="1"/>
      <c r="P203" s="1"/>
    </row>
    <row r="204" spans="1:16" x14ac:dyDescent="0.2">
      <c r="A204" s="1"/>
      <c r="B204" s="1"/>
      <c r="C204" s="1"/>
      <c r="D204" s="1"/>
      <c r="E204" s="1"/>
      <c r="F204" s="1"/>
      <c r="G204" s="1"/>
      <c r="H204" s="1"/>
      <c r="I204" s="86"/>
      <c r="J204" s="86"/>
      <c r="K204" s="1"/>
      <c r="L204" s="1"/>
      <c r="M204" s="1"/>
      <c r="N204" s="1"/>
      <c r="O204" s="1"/>
      <c r="P204" s="1"/>
    </row>
    <row r="205" spans="1:16" x14ac:dyDescent="0.2">
      <c r="A205" s="1"/>
      <c r="B205" s="1"/>
      <c r="C205" s="1"/>
      <c r="D205" s="1"/>
      <c r="E205" s="1"/>
      <c r="F205" s="1"/>
      <c r="G205" s="1"/>
      <c r="H205" s="1"/>
      <c r="I205" s="86"/>
      <c r="J205" s="86"/>
      <c r="K205" s="1"/>
      <c r="L205" s="1"/>
      <c r="M205" s="1"/>
      <c r="N205" s="1"/>
      <c r="O205" s="1"/>
      <c r="P205" s="1"/>
    </row>
    <row r="206" spans="1:16" x14ac:dyDescent="0.2">
      <c r="A206" s="1"/>
      <c r="B206" s="1"/>
      <c r="C206" s="1"/>
      <c r="D206" s="1"/>
      <c r="E206" s="1"/>
      <c r="F206" s="1"/>
      <c r="G206" s="1"/>
      <c r="H206" s="1"/>
      <c r="I206" s="86"/>
      <c r="J206" s="86"/>
      <c r="K206" s="1"/>
      <c r="L206" s="1"/>
      <c r="M206" s="1"/>
      <c r="N206" s="1"/>
      <c r="O206" s="1"/>
      <c r="P206" s="1"/>
    </row>
    <row r="207" spans="1:16" x14ac:dyDescent="0.2">
      <c r="A207" s="1"/>
      <c r="B207" s="1"/>
      <c r="C207" s="1"/>
      <c r="D207" s="1"/>
      <c r="E207" s="1"/>
      <c r="F207" s="1"/>
      <c r="G207" s="1"/>
      <c r="H207" s="1"/>
      <c r="I207" s="86"/>
      <c r="J207" s="86"/>
      <c r="K207" s="1"/>
      <c r="L207" s="1"/>
      <c r="M207" s="1"/>
      <c r="N207" s="1"/>
      <c r="O207" s="1"/>
      <c r="P207" s="1"/>
    </row>
    <row r="208" spans="1:16" x14ac:dyDescent="0.2">
      <c r="A208" s="1"/>
      <c r="B208" s="1"/>
      <c r="C208" s="1"/>
      <c r="D208" s="1"/>
      <c r="E208" s="1"/>
      <c r="F208" s="1"/>
      <c r="G208" s="1"/>
      <c r="H208" s="1"/>
      <c r="I208" s="86"/>
      <c r="J208" s="86"/>
      <c r="K208" s="1"/>
      <c r="L208" s="1"/>
      <c r="M208" s="1"/>
      <c r="N208" s="1"/>
      <c r="O208" s="1"/>
      <c r="P208" s="1"/>
    </row>
    <row r="209" spans="1:16" x14ac:dyDescent="0.2">
      <c r="A209" s="1"/>
      <c r="B209" s="1"/>
      <c r="C209" s="1"/>
      <c r="D209" s="1"/>
      <c r="E209" s="1"/>
      <c r="F209" s="1"/>
      <c r="G209" s="1"/>
      <c r="H209" s="1"/>
      <c r="I209" s="86"/>
      <c r="J209" s="86"/>
      <c r="K209" s="1"/>
      <c r="L209" s="1"/>
      <c r="M209" s="1"/>
      <c r="N209" s="1"/>
      <c r="O209" s="1"/>
      <c r="P209" s="1"/>
    </row>
    <row r="210" spans="1:16" x14ac:dyDescent="0.2">
      <c r="A210" s="1"/>
      <c r="B210" s="1"/>
      <c r="C210" s="1"/>
      <c r="D210" s="1"/>
      <c r="E210" s="1"/>
      <c r="F210" s="1"/>
      <c r="G210" s="1"/>
      <c r="H210" s="1"/>
      <c r="I210" s="86"/>
      <c r="J210" s="86"/>
      <c r="K210" s="1"/>
      <c r="L210" s="1"/>
      <c r="M210" s="1"/>
      <c r="N210" s="1"/>
      <c r="O210" s="1"/>
      <c r="P210" s="1"/>
    </row>
    <row r="211" spans="1:16" x14ac:dyDescent="0.2">
      <c r="A211" s="1"/>
      <c r="B211" s="1"/>
      <c r="C211" s="1"/>
      <c r="D211" s="1"/>
      <c r="E211" s="1"/>
      <c r="F211" s="1"/>
      <c r="G211" s="1"/>
      <c r="H211" s="1"/>
      <c r="I211" s="86"/>
      <c r="J211" s="86"/>
      <c r="K211" s="1"/>
      <c r="L211" s="1"/>
      <c r="M211" s="1"/>
      <c r="N211" s="1"/>
      <c r="O211" s="1"/>
      <c r="P211" s="1"/>
    </row>
    <row r="212" spans="1:16" x14ac:dyDescent="0.2">
      <c r="A212" s="1"/>
      <c r="B212" s="1"/>
      <c r="C212" s="1"/>
      <c r="D212" s="1"/>
      <c r="E212" s="1"/>
      <c r="F212" s="1"/>
      <c r="G212" s="1"/>
      <c r="H212" s="1"/>
      <c r="I212" s="86"/>
      <c r="J212" s="86"/>
      <c r="K212" s="1"/>
      <c r="L212" s="1"/>
      <c r="M212" s="1"/>
      <c r="N212" s="1"/>
      <c r="O212" s="1"/>
      <c r="P212" s="1"/>
    </row>
    <row r="213" spans="1:16" x14ac:dyDescent="0.2">
      <c r="A213" s="1"/>
      <c r="B213" s="1"/>
      <c r="C213" s="1"/>
      <c r="D213" s="1"/>
      <c r="E213" s="1"/>
      <c r="F213" s="1"/>
      <c r="G213" s="1"/>
      <c r="H213" s="1"/>
      <c r="I213" s="86"/>
      <c r="J213" s="86"/>
      <c r="K213" s="1"/>
      <c r="L213" s="1"/>
      <c r="M213" s="1"/>
      <c r="N213" s="1"/>
      <c r="O213" s="1"/>
      <c r="P213" s="1"/>
    </row>
    <row r="214" spans="1:16" x14ac:dyDescent="0.2">
      <c r="A214" s="1"/>
      <c r="B214" s="1"/>
      <c r="C214" s="1"/>
      <c r="D214" s="1"/>
      <c r="E214" s="1"/>
      <c r="F214" s="1"/>
      <c r="G214" s="1"/>
      <c r="H214" s="1"/>
      <c r="I214" s="86"/>
      <c r="J214" s="86"/>
      <c r="K214" s="1"/>
      <c r="L214" s="1"/>
      <c r="M214" s="1"/>
      <c r="N214" s="1"/>
      <c r="O214" s="1"/>
      <c r="P214" s="1"/>
    </row>
    <row r="215" spans="1:16" x14ac:dyDescent="0.2">
      <c r="A215" s="1"/>
      <c r="B215" s="1"/>
      <c r="C215" s="1"/>
      <c r="D215" s="1"/>
      <c r="E215" s="1"/>
      <c r="F215" s="1"/>
      <c r="G215" s="1"/>
      <c r="H215" s="1"/>
      <c r="I215" s="86"/>
      <c r="J215" s="86"/>
      <c r="K215" s="1"/>
      <c r="L215" s="1"/>
      <c r="M215" s="1"/>
      <c r="N215" s="1"/>
      <c r="O215" s="1"/>
      <c r="P215" s="1"/>
    </row>
    <row r="216" spans="1:16" x14ac:dyDescent="0.2">
      <c r="A216" s="1"/>
      <c r="B216" s="1"/>
      <c r="C216" s="1"/>
      <c r="D216" s="1"/>
      <c r="E216" s="1"/>
      <c r="F216" s="1"/>
      <c r="G216" s="1"/>
      <c r="H216" s="1"/>
      <c r="I216" s="86"/>
      <c r="J216" s="86"/>
      <c r="K216" s="1"/>
      <c r="L216" s="1"/>
      <c r="M216" s="1"/>
      <c r="N216" s="1"/>
      <c r="O216" s="1"/>
      <c r="P216" s="1"/>
    </row>
    <row r="217" spans="1:16" x14ac:dyDescent="0.2">
      <c r="A217" s="1"/>
      <c r="B217" s="1"/>
      <c r="C217" s="1"/>
      <c r="D217" s="1"/>
      <c r="E217" s="1"/>
      <c r="F217" s="1"/>
      <c r="G217" s="1"/>
      <c r="H217" s="1"/>
      <c r="I217" s="86"/>
      <c r="J217" s="86"/>
      <c r="K217" s="1"/>
      <c r="L217" s="1"/>
      <c r="M217" s="1"/>
      <c r="N217" s="1"/>
      <c r="O217" s="1"/>
      <c r="P217" s="1"/>
    </row>
    <row r="218" spans="1:16" x14ac:dyDescent="0.2">
      <c r="A218" s="1"/>
      <c r="B218" s="1"/>
      <c r="C218" s="1"/>
      <c r="D218" s="1"/>
      <c r="E218" s="1"/>
      <c r="F218" s="1"/>
      <c r="G218" s="1"/>
      <c r="H218" s="1"/>
      <c r="I218" s="86"/>
      <c r="J218" s="86"/>
      <c r="K218" s="1"/>
      <c r="L218" s="1"/>
      <c r="M218" s="1"/>
      <c r="N218" s="1"/>
      <c r="O218" s="1"/>
      <c r="P218" s="1"/>
    </row>
    <row r="219" spans="1:16" x14ac:dyDescent="0.2">
      <c r="A219" s="1"/>
      <c r="B219" s="1"/>
      <c r="C219" s="1"/>
      <c r="D219" s="1"/>
      <c r="E219" s="1"/>
      <c r="F219" s="1"/>
      <c r="G219" s="1"/>
      <c r="H219" s="1"/>
      <c r="I219" s="86"/>
      <c r="J219" s="86"/>
      <c r="K219" s="1"/>
      <c r="L219" s="1"/>
      <c r="M219" s="1"/>
      <c r="N219" s="1"/>
      <c r="O219" s="1"/>
      <c r="P219" s="1"/>
    </row>
    <row r="220" spans="1:16" x14ac:dyDescent="0.2">
      <c r="A220" s="1"/>
      <c r="B220" s="1"/>
      <c r="C220" s="1"/>
      <c r="D220" s="1"/>
      <c r="E220" s="1"/>
      <c r="F220" s="1"/>
      <c r="G220" s="1"/>
      <c r="H220" s="1"/>
      <c r="I220" s="86"/>
      <c r="J220" s="86"/>
      <c r="K220" s="1"/>
      <c r="L220" s="1"/>
      <c r="M220" s="1"/>
      <c r="N220" s="1"/>
      <c r="O220" s="1"/>
      <c r="P220" s="1"/>
    </row>
    <row r="221" spans="1:16" x14ac:dyDescent="0.2">
      <c r="A221" s="1"/>
      <c r="B221" s="1"/>
      <c r="C221" s="1"/>
      <c r="D221" s="1"/>
      <c r="E221" s="1"/>
      <c r="F221" s="1"/>
      <c r="G221" s="1"/>
      <c r="H221" s="1"/>
      <c r="I221" s="86"/>
      <c r="J221" s="86"/>
      <c r="K221" s="1"/>
      <c r="L221" s="1"/>
      <c r="M221" s="1"/>
      <c r="N221" s="1"/>
      <c r="O221" s="1"/>
      <c r="P221" s="1"/>
    </row>
    <row r="222" spans="1:16" x14ac:dyDescent="0.2">
      <c r="A222" s="1"/>
      <c r="B222" s="1"/>
      <c r="C222" s="1"/>
      <c r="D222" s="1"/>
      <c r="E222" s="1"/>
      <c r="F222" s="1"/>
      <c r="G222" s="1"/>
      <c r="H222" s="1"/>
      <c r="I222" s="86"/>
      <c r="J222" s="86"/>
      <c r="K222" s="1"/>
      <c r="L222" s="1"/>
      <c r="M222" s="1"/>
      <c r="N222" s="1"/>
      <c r="O222" s="1"/>
      <c r="P222" s="1"/>
    </row>
    <row r="223" spans="1:16" x14ac:dyDescent="0.2">
      <c r="A223" s="1"/>
      <c r="B223" s="1"/>
      <c r="C223" s="1"/>
      <c r="D223" s="1"/>
      <c r="E223" s="1"/>
      <c r="F223" s="1"/>
      <c r="G223" s="1"/>
      <c r="H223" s="1"/>
      <c r="I223" s="86"/>
      <c r="J223" s="86"/>
      <c r="K223" s="1"/>
      <c r="L223" s="1"/>
      <c r="M223" s="1"/>
      <c r="N223" s="1"/>
      <c r="O223" s="1"/>
      <c r="P223" s="1"/>
    </row>
    <row r="224" spans="1:16" x14ac:dyDescent="0.2">
      <c r="A224" s="1"/>
      <c r="B224" s="1"/>
      <c r="C224" s="1"/>
      <c r="D224" s="1"/>
      <c r="E224" s="1"/>
      <c r="F224" s="1"/>
      <c r="G224" s="1"/>
      <c r="H224" s="1"/>
      <c r="I224" s="86"/>
      <c r="J224" s="86"/>
      <c r="K224" s="1"/>
      <c r="L224" s="1"/>
      <c r="M224" s="1"/>
      <c r="N224" s="1"/>
      <c r="O224" s="1"/>
      <c r="P224" s="1"/>
    </row>
    <row r="225" spans="1:16" x14ac:dyDescent="0.2">
      <c r="A225" s="1"/>
      <c r="B225" s="1"/>
      <c r="C225" s="1"/>
      <c r="D225" s="1"/>
      <c r="E225" s="1"/>
      <c r="F225" s="1"/>
      <c r="G225" s="1"/>
      <c r="H225" s="1"/>
      <c r="I225" s="86"/>
      <c r="J225" s="86"/>
      <c r="K225" s="1"/>
      <c r="L225" s="1"/>
      <c r="M225" s="1"/>
      <c r="N225" s="1"/>
      <c r="O225" s="1"/>
      <c r="P225" s="1"/>
    </row>
    <row r="226" spans="1:16" x14ac:dyDescent="0.2">
      <c r="A226" s="1"/>
      <c r="B226" s="1"/>
      <c r="C226" s="1"/>
      <c r="D226" s="1"/>
      <c r="E226" s="1"/>
      <c r="F226" s="1"/>
      <c r="G226" s="1"/>
      <c r="H226" s="1"/>
      <c r="I226" s="86"/>
      <c r="J226" s="86"/>
      <c r="K226" s="1"/>
      <c r="L226" s="1"/>
      <c r="M226" s="1"/>
      <c r="N226" s="1"/>
      <c r="O226" s="1"/>
      <c r="P226" s="1"/>
    </row>
    <row r="227" spans="1:16" x14ac:dyDescent="0.2">
      <c r="A227" s="1"/>
      <c r="B227" s="1"/>
      <c r="C227" s="1"/>
      <c r="D227" s="1"/>
      <c r="E227" s="1"/>
      <c r="F227" s="1"/>
      <c r="G227" s="1"/>
      <c r="H227" s="1"/>
      <c r="I227" s="86"/>
      <c r="J227" s="86"/>
      <c r="K227" s="1"/>
      <c r="L227" s="1"/>
      <c r="M227" s="1"/>
      <c r="N227" s="1"/>
      <c r="O227" s="1"/>
      <c r="P227" s="1"/>
    </row>
    <row r="228" spans="1:16" x14ac:dyDescent="0.2">
      <c r="A228" s="1"/>
      <c r="B228" s="1"/>
      <c r="C228" s="1"/>
      <c r="D228" s="1"/>
      <c r="E228" s="1"/>
      <c r="F228" s="1"/>
      <c r="G228" s="1"/>
      <c r="H228" s="1"/>
      <c r="I228" s="86"/>
      <c r="J228" s="86"/>
      <c r="K228" s="1"/>
      <c r="L228" s="1"/>
      <c r="M228" s="1"/>
      <c r="N228" s="1"/>
      <c r="O228" s="1"/>
      <c r="P228" s="1"/>
    </row>
    <row r="229" spans="1:16" x14ac:dyDescent="0.2">
      <c r="A229" s="1"/>
      <c r="B229" s="1"/>
      <c r="C229" s="1"/>
      <c r="D229" s="1"/>
      <c r="E229" s="1"/>
      <c r="F229" s="1"/>
      <c r="G229" s="1"/>
      <c r="H229" s="1"/>
      <c r="I229" s="86"/>
      <c r="J229" s="86"/>
      <c r="K229" s="1"/>
      <c r="L229" s="1"/>
      <c r="M229" s="1"/>
      <c r="N229" s="1"/>
      <c r="O229" s="1"/>
      <c r="P229" s="1"/>
    </row>
    <row r="230" spans="1:16" x14ac:dyDescent="0.2">
      <c r="A230" s="1"/>
      <c r="B230" s="1"/>
      <c r="C230" s="1"/>
      <c r="D230" s="1"/>
      <c r="E230" s="1"/>
      <c r="F230" s="1"/>
      <c r="G230" s="1"/>
      <c r="H230" s="1"/>
      <c r="I230" s="86"/>
      <c r="J230" s="86"/>
      <c r="K230" s="1"/>
      <c r="L230" s="1"/>
      <c r="M230" s="1"/>
      <c r="N230" s="1"/>
      <c r="O230" s="1"/>
      <c r="P230" s="1"/>
    </row>
    <row r="231" spans="1:16" x14ac:dyDescent="0.2">
      <c r="A231" s="1"/>
      <c r="B231" s="1"/>
      <c r="C231" s="1"/>
      <c r="D231" s="1"/>
      <c r="E231" s="1"/>
      <c r="F231" s="1"/>
      <c r="G231" s="1"/>
      <c r="H231" s="1"/>
      <c r="I231" s="86"/>
      <c r="J231" s="86"/>
      <c r="K231" s="1"/>
      <c r="L231" s="1"/>
      <c r="M231" s="1"/>
      <c r="N231" s="1"/>
      <c r="O231" s="1"/>
      <c r="P231" s="1"/>
    </row>
    <row r="232" spans="1:16" x14ac:dyDescent="0.2">
      <c r="A232" s="1"/>
      <c r="B232" s="1"/>
      <c r="C232" s="1"/>
      <c r="D232" s="1"/>
      <c r="E232" s="1"/>
      <c r="F232" s="1"/>
      <c r="G232" s="1"/>
      <c r="H232" s="1"/>
      <c r="I232" s="86"/>
      <c r="J232" s="86"/>
      <c r="K232" s="1"/>
      <c r="L232" s="1"/>
      <c r="M232" s="1"/>
      <c r="N232" s="1"/>
      <c r="O232" s="1"/>
      <c r="P232" s="1"/>
    </row>
    <row r="233" spans="1:16" x14ac:dyDescent="0.2">
      <c r="A233" s="1"/>
      <c r="B233" s="1"/>
      <c r="C233" s="1"/>
      <c r="D233" s="1"/>
      <c r="E233" s="1"/>
      <c r="F233" s="1"/>
      <c r="G233" s="1"/>
      <c r="H233" s="1"/>
      <c r="I233" s="86"/>
      <c r="J233" s="86"/>
      <c r="K233" s="1"/>
      <c r="L233" s="1"/>
      <c r="M233" s="1"/>
      <c r="N233" s="1"/>
      <c r="O233" s="1"/>
      <c r="P233" s="1"/>
    </row>
    <row r="234" spans="1:16" x14ac:dyDescent="0.2">
      <c r="A234" s="1"/>
      <c r="B234" s="1"/>
      <c r="C234" s="1"/>
      <c r="D234" s="1"/>
      <c r="E234" s="1"/>
      <c r="F234" s="1"/>
      <c r="G234" s="1"/>
      <c r="H234" s="1"/>
      <c r="I234" s="86"/>
      <c r="J234" s="86"/>
      <c r="K234" s="1"/>
      <c r="L234" s="1"/>
      <c r="M234" s="1"/>
      <c r="N234" s="1"/>
      <c r="O234" s="1"/>
      <c r="P234" s="1"/>
    </row>
    <row r="235" spans="1:16" x14ac:dyDescent="0.2">
      <c r="A235" s="1"/>
      <c r="B235" s="1"/>
      <c r="C235" s="1"/>
      <c r="D235" s="1"/>
      <c r="E235" s="1"/>
      <c r="F235" s="1"/>
      <c r="G235" s="1"/>
      <c r="H235" s="1"/>
      <c r="I235" s="86"/>
      <c r="J235" s="86"/>
      <c r="K235" s="1"/>
      <c r="L235" s="1"/>
      <c r="M235" s="1"/>
      <c r="N235" s="1"/>
      <c r="O235" s="1"/>
      <c r="P235" s="1"/>
    </row>
    <row r="236" spans="1:16" x14ac:dyDescent="0.2">
      <c r="A236" s="1"/>
      <c r="B236" s="1"/>
      <c r="C236" s="1"/>
      <c r="D236" s="1"/>
      <c r="E236" s="1"/>
      <c r="F236" s="1"/>
      <c r="G236" s="1"/>
      <c r="H236" s="1"/>
      <c r="I236" s="86"/>
      <c r="J236" s="86"/>
      <c r="K236" s="1"/>
      <c r="L236" s="1"/>
      <c r="M236" s="1"/>
      <c r="N236" s="1"/>
      <c r="O236" s="1"/>
      <c r="P236" s="1"/>
    </row>
    <row r="237" spans="1:16" x14ac:dyDescent="0.2">
      <c r="A237" s="1"/>
      <c r="B237" s="1"/>
      <c r="C237" s="1"/>
      <c r="D237" s="1"/>
      <c r="E237" s="1"/>
      <c r="F237" s="1"/>
      <c r="G237" s="1"/>
      <c r="H237" s="1"/>
      <c r="I237" s="86"/>
      <c r="J237" s="86"/>
      <c r="K237" s="1"/>
      <c r="L237" s="1"/>
      <c r="M237" s="1"/>
      <c r="N237" s="1"/>
      <c r="O237" s="1"/>
      <c r="P237" s="1"/>
    </row>
    <row r="238" spans="1:16" x14ac:dyDescent="0.2">
      <c r="A238" s="1"/>
      <c r="B238" s="1"/>
      <c r="C238" s="1"/>
      <c r="D238" s="1"/>
      <c r="E238" s="1"/>
      <c r="F238" s="1"/>
      <c r="G238" s="1"/>
      <c r="H238" s="1"/>
      <c r="I238" s="86"/>
      <c r="J238" s="86"/>
      <c r="K238" s="1"/>
      <c r="L238" s="1"/>
      <c r="M238" s="1"/>
      <c r="N238" s="1"/>
      <c r="O238" s="1"/>
      <c r="P238" s="1"/>
    </row>
    <row r="239" spans="1:16" x14ac:dyDescent="0.2">
      <c r="A239" s="1"/>
      <c r="B239" s="1"/>
      <c r="C239" s="1"/>
      <c r="D239" s="1"/>
      <c r="E239" s="1"/>
      <c r="F239" s="1"/>
      <c r="G239" s="1"/>
      <c r="H239" s="1"/>
      <c r="I239" s="86"/>
      <c r="J239" s="86"/>
      <c r="K239" s="1"/>
      <c r="L239" s="1"/>
      <c r="M239" s="1"/>
      <c r="N239" s="1"/>
      <c r="O239" s="1"/>
      <c r="P239" s="1"/>
    </row>
    <row r="240" spans="1:16" x14ac:dyDescent="0.2">
      <c r="A240" s="1"/>
      <c r="B240" s="1"/>
      <c r="C240" s="1"/>
      <c r="D240" s="1"/>
      <c r="E240" s="1"/>
      <c r="F240" s="1"/>
      <c r="G240" s="1"/>
      <c r="H240" s="1"/>
      <c r="I240" s="86"/>
      <c r="J240" s="86"/>
      <c r="K240" s="1"/>
      <c r="L240" s="1"/>
      <c r="M240" s="1"/>
      <c r="N240" s="1"/>
      <c r="O240" s="1"/>
      <c r="P240" s="1"/>
    </row>
    <row r="241" spans="1:16" x14ac:dyDescent="0.2">
      <c r="A241" s="1"/>
      <c r="B241" s="1"/>
      <c r="C241" s="1"/>
      <c r="D241" s="1"/>
      <c r="E241" s="1"/>
      <c r="F241" s="1"/>
      <c r="G241" s="1"/>
      <c r="H241" s="1"/>
      <c r="I241" s="86"/>
      <c r="J241" s="86"/>
      <c r="K241" s="1"/>
      <c r="L241" s="1"/>
      <c r="M241" s="1"/>
      <c r="N241" s="1"/>
      <c r="O241" s="1"/>
      <c r="P241" s="1"/>
    </row>
    <row r="242" spans="1:16" x14ac:dyDescent="0.2">
      <c r="A242" s="1"/>
      <c r="B242" s="1"/>
      <c r="C242" s="1"/>
      <c r="D242" s="1"/>
      <c r="E242" s="1"/>
      <c r="F242" s="1"/>
      <c r="G242" s="1"/>
      <c r="H242" s="1"/>
      <c r="I242" s="86"/>
      <c r="J242" s="86"/>
      <c r="K242" s="1"/>
      <c r="L242" s="1"/>
      <c r="M242" s="1"/>
      <c r="N242" s="1"/>
      <c r="O242" s="1"/>
      <c r="P242" s="1"/>
    </row>
    <row r="243" spans="1:16" x14ac:dyDescent="0.2">
      <c r="A243" s="1"/>
      <c r="B243" s="1"/>
      <c r="C243" s="1"/>
      <c r="D243" s="1"/>
      <c r="E243" s="1"/>
      <c r="F243" s="1"/>
      <c r="G243" s="1"/>
      <c r="H243" s="1"/>
      <c r="I243" s="86"/>
      <c r="J243" s="86"/>
      <c r="K243" s="1"/>
      <c r="L243" s="1"/>
      <c r="M243" s="1"/>
      <c r="N243" s="1"/>
      <c r="O243" s="1"/>
      <c r="P243" s="1"/>
    </row>
    <row r="244" spans="1:16" x14ac:dyDescent="0.2">
      <c r="A244" s="1"/>
      <c r="B244" s="1"/>
      <c r="C244" s="1"/>
      <c r="D244" s="1"/>
      <c r="E244" s="1"/>
      <c r="F244" s="1"/>
      <c r="G244" s="1"/>
      <c r="H244" s="1"/>
      <c r="I244" s="86"/>
      <c r="J244" s="86"/>
      <c r="K244" s="1"/>
      <c r="L244" s="1"/>
      <c r="M244" s="1"/>
      <c r="N244" s="1"/>
      <c r="O244" s="1"/>
      <c r="P244" s="1"/>
    </row>
    <row r="245" spans="1:16" x14ac:dyDescent="0.2">
      <c r="A245" s="1"/>
      <c r="B245" s="1"/>
      <c r="C245" s="1"/>
      <c r="D245" s="1"/>
      <c r="E245" s="1"/>
      <c r="F245" s="1"/>
      <c r="G245" s="1"/>
      <c r="H245" s="1"/>
      <c r="I245" s="86"/>
      <c r="J245" s="86"/>
      <c r="K245" s="1"/>
      <c r="L245" s="1"/>
      <c r="M245" s="1"/>
      <c r="N245" s="1"/>
      <c r="O245" s="1"/>
      <c r="P245" s="1"/>
    </row>
    <row r="246" spans="1:16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 spans="1:16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 spans="1:16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 spans="1:16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 spans="1:16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 spans="1:16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 spans="1:16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 spans="1:16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 spans="1:16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 spans="1:16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 spans="1:16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 spans="1:16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 spans="1:16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 spans="1:16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 spans="1:16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 spans="1:16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 spans="1:16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 spans="1:16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 spans="1:16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 spans="1:16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 spans="1:16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 spans="1:16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</sheetData>
  <mergeCells count="22">
    <mergeCell ref="A4:A5"/>
    <mergeCell ref="P4:P8"/>
    <mergeCell ref="P9:P13"/>
    <mergeCell ref="P85:P86"/>
    <mergeCell ref="P87:P88"/>
    <mergeCell ref="N4:N20"/>
    <mergeCell ref="N22:N38"/>
    <mergeCell ref="N40:N56"/>
    <mergeCell ref="N58:N76"/>
    <mergeCell ref="N78:N83"/>
    <mergeCell ref="P22:P27"/>
    <mergeCell ref="P28:P33"/>
    <mergeCell ref="P58:P63"/>
    <mergeCell ref="P64:P67"/>
    <mergeCell ref="P68:P69"/>
    <mergeCell ref="P98:P100"/>
    <mergeCell ref="A86:A87"/>
    <mergeCell ref="B110:B111"/>
    <mergeCell ref="I125:J125"/>
    <mergeCell ref="B85:B86"/>
    <mergeCell ref="B98:B99"/>
    <mergeCell ref="A110:A111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1:P76"/>
  <sheetViews>
    <sheetView workbookViewId="0">
      <selection activeCell="U20" sqref="U20"/>
    </sheetView>
  </sheetViews>
  <sheetFormatPr defaultRowHeight="14.25" x14ac:dyDescent="0.2"/>
  <cols>
    <col min="1" max="1" width="13.19921875" customWidth="1"/>
    <col min="2" max="2" width="10.79687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8984375" customWidth="1"/>
    <col min="12" max="12" width="8.09765625" customWidth="1"/>
    <col min="13" max="13" width="6.296875" customWidth="1"/>
    <col min="14" max="14" width="6.19921875" customWidth="1"/>
    <col min="15" max="15" width="9.8984375" customWidth="1"/>
    <col min="16" max="16" width="12.09765625" customWidth="1"/>
  </cols>
  <sheetData>
    <row r="1" spans="1:16" x14ac:dyDescent="0.2">
      <c r="A1" s="2" t="s">
        <v>200</v>
      </c>
      <c r="B1" s="2"/>
    </row>
    <row r="2" spans="1:16" ht="15" thickBot="1" x14ac:dyDescent="0.25"/>
    <row r="3" spans="1:16" ht="21.7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ht="14.25" customHeight="1" x14ac:dyDescent="0.2">
      <c r="A4" s="75" t="s">
        <v>202</v>
      </c>
      <c r="B4" s="24" t="s">
        <v>201</v>
      </c>
      <c r="C4" s="24">
        <v>1</v>
      </c>
      <c r="D4" s="98"/>
      <c r="E4" s="98">
        <v>19.510999999999999</v>
      </c>
      <c r="F4" s="98">
        <v>19.532</v>
      </c>
      <c r="G4" s="98"/>
      <c r="H4" s="24" t="s">
        <v>15</v>
      </c>
      <c r="I4" s="26">
        <v>0</v>
      </c>
      <c r="J4" s="26">
        <v>21</v>
      </c>
      <c r="K4" s="24" t="s">
        <v>294</v>
      </c>
      <c r="L4" s="27">
        <f t="shared" ref="L4:L36" si="0">(J4/1000)*100</f>
        <v>2.1</v>
      </c>
      <c r="M4" s="24"/>
      <c r="N4" s="26">
        <v>21</v>
      </c>
      <c r="O4" s="176" t="s">
        <v>225</v>
      </c>
      <c r="P4" s="427" t="s">
        <v>226</v>
      </c>
    </row>
    <row r="5" spans="1:16" x14ac:dyDescent="0.2">
      <c r="A5" s="28"/>
      <c r="B5" s="10"/>
      <c r="C5" s="10"/>
      <c r="D5" s="102">
        <v>19.532</v>
      </c>
      <c r="E5" s="102">
        <v>19.562000000000001</v>
      </c>
      <c r="F5" s="102">
        <v>19.728999999999999</v>
      </c>
      <c r="G5" s="102">
        <v>19.759</v>
      </c>
      <c r="H5" s="10" t="s">
        <v>33</v>
      </c>
      <c r="I5" s="11">
        <v>400</v>
      </c>
      <c r="J5" s="11">
        <v>227</v>
      </c>
      <c r="K5" s="10" t="s">
        <v>294</v>
      </c>
      <c r="L5" s="27">
        <f t="shared" si="0"/>
        <v>22.7</v>
      </c>
      <c r="M5" s="10"/>
      <c r="N5" s="11">
        <v>227</v>
      </c>
      <c r="O5" s="192" t="s">
        <v>41</v>
      </c>
      <c r="P5" s="428"/>
    </row>
    <row r="6" spans="1:16" x14ac:dyDescent="0.2">
      <c r="A6" s="28"/>
      <c r="B6" s="10"/>
      <c r="C6" s="10"/>
      <c r="D6" s="102"/>
      <c r="E6" s="102">
        <v>19.759</v>
      </c>
      <c r="F6" s="102">
        <v>19.89</v>
      </c>
      <c r="G6" s="102"/>
      <c r="H6" s="10" t="s">
        <v>15</v>
      </c>
      <c r="I6" s="11">
        <v>0</v>
      </c>
      <c r="J6" s="11">
        <v>131</v>
      </c>
      <c r="K6" s="10" t="s">
        <v>294</v>
      </c>
      <c r="L6" s="27">
        <f t="shared" si="0"/>
        <v>13.100000000000001</v>
      </c>
      <c r="M6" s="10"/>
      <c r="N6" s="11">
        <v>131</v>
      </c>
      <c r="O6" s="10" t="s">
        <v>203</v>
      </c>
      <c r="P6" s="489" t="s">
        <v>349</v>
      </c>
    </row>
    <row r="7" spans="1:16" x14ac:dyDescent="0.2">
      <c r="A7" s="28"/>
      <c r="B7" s="10"/>
      <c r="C7" s="10"/>
      <c r="D7" s="102"/>
      <c r="E7" s="102">
        <v>19.89</v>
      </c>
      <c r="F7" s="102">
        <v>19.928999999999998</v>
      </c>
      <c r="G7" s="102"/>
      <c r="H7" s="10" t="s">
        <v>20</v>
      </c>
      <c r="I7" s="11">
        <v>50000</v>
      </c>
      <c r="J7" s="11">
        <v>39</v>
      </c>
      <c r="K7" s="10" t="s">
        <v>294</v>
      </c>
      <c r="L7" s="27">
        <f t="shared" si="0"/>
        <v>3.9</v>
      </c>
      <c r="M7" s="10"/>
      <c r="N7" s="11">
        <v>39</v>
      </c>
      <c r="O7" s="10" t="s">
        <v>204</v>
      </c>
      <c r="P7" s="489"/>
    </row>
    <row r="8" spans="1:16" x14ac:dyDescent="0.2">
      <c r="A8" s="28"/>
      <c r="B8" s="10"/>
      <c r="C8" s="10"/>
      <c r="D8" s="102"/>
      <c r="E8" s="102">
        <v>19.928999999999998</v>
      </c>
      <c r="F8" s="102">
        <v>20.55</v>
      </c>
      <c r="G8" s="102"/>
      <c r="H8" s="10" t="s">
        <v>15</v>
      </c>
      <c r="I8" s="11">
        <v>0</v>
      </c>
      <c r="J8" s="11">
        <v>621</v>
      </c>
      <c r="K8" s="10" t="s">
        <v>294</v>
      </c>
      <c r="L8" s="27">
        <f t="shared" si="0"/>
        <v>62.1</v>
      </c>
      <c r="M8" s="10"/>
      <c r="N8" s="11">
        <v>621</v>
      </c>
      <c r="O8" s="10" t="s">
        <v>205</v>
      </c>
      <c r="P8" s="489"/>
    </row>
    <row r="9" spans="1:16" x14ac:dyDescent="0.2">
      <c r="A9" s="28"/>
      <c r="B9" s="10"/>
      <c r="C9" s="10"/>
      <c r="D9" s="102">
        <v>20.55</v>
      </c>
      <c r="E9" s="102">
        <v>20.587</v>
      </c>
      <c r="F9" s="102">
        <v>20.727</v>
      </c>
      <c r="G9" s="102"/>
      <c r="H9" s="10" t="s">
        <v>33</v>
      </c>
      <c r="I9" s="11">
        <v>492</v>
      </c>
      <c r="J9" s="11">
        <v>177</v>
      </c>
      <c r="K9" s="10" t="s">
        <v>294</v>
      </c>
      <c r="L9" s="27">
        <f t="shared" si="0"/>
        <v>17.7</v>
      </c>
      <c r="M9" s="10"/>
      <c r="N9" s="11">
        <v>177</v>
      </c>
      <c r="O9" s="10"/>
      <c r="P9" s="29"/>
    </row>
    <row r="10" spans="1:16" x14ac:dyDescent="0.2">
      <c r="A10" s="28"/>
      <c r="B10" s="10"/>
      <c r="C10" s="10"/>
      <c r="D10" s="102"/>
      <c r="E10" s="102">
        <v>20.727</v>
      </c>
      <c r="F10" s="102">
        <v>20.753</v>
      </c>
      <c r="G10" s="102"/>
      <c r="H10" s="10" t="s">
        <v>33</v>
      </c>
      <c r="I10" s="11">
        <v>630</v>
      </c>
      <c r="J10" s="11">
        <v>26</v>
      </c>
      <c r="K10" s="10" t="s">
        <v>294</v>
      </c>
      <c r="L10" s="27">
        <f t="shared" si="0"/>
        <v>2.6</v>
      </c>
      <c r="M10" s="10"/>
      <c r="N10" s="11">
        <v>26</v>
      </c>
      <c r="O10" s="10"/>
      <c r="P10" s="29"/>
    </row>
    <row r="11" spans="1:16" x14ac:dyDescent="0.2">
      <c r="A11" s="28"/>
      <c r="B11" s="10"/>
      <c r="C11" s="10"/>
      <c r="D11" s="102"/>
      <c r="E11" s="102">
        <v>20.753</v>
      </c>
      <c r="F11" s="102">
        <v>20.873999999999999</v>
      </c>
      <c r="G11" s="102">
        <v>20.914999999999999</v>
      </c>
      <c r="H11" s="10" t="s">
        <v>33</v>
      </c>
      <c r="I11" s="11">
        <v>472</v>
      </c>
      <c r="J11" s="11">
        <v>162</v>
      </c>
      <c r="K11" s="10" t="s">
        <v>294</v>
      </c>
      <c r="L11" s="27">
        <f t="shared" si="0"/>
        <v>16.2</v>
      </c>
      <c r="M11" s="10"/>
      <c r="N11" s="11">
        <v>162</v>
      </c>
      <c r="O11" s="10"/>
      <c r="P11" s="29"/>
    </row>
    <row r="12" spans="1:16" x14ac:dyDescent="0.2">
      <c r="A12" s="28"/>
      <c r="B12" s="10"/>
      <c r="C12" s="10"/>
      <c r="D12" s="102"/>
      <c r="E12" s="102">
        <v>20.914999999999999</v>
      </c>
      <c r="F12" s="102">
        <v>21.173999999999999</v>
      </c>
      <c r="G12" s="102"/>
      <c r="H12" s="10" t="s">
        <v>15</v>
      </c>
      <c r="I12" s="11">
        <v>0</v>
      </c>
      <c r="J12" s="11">
        <v>259</v>
      </c>
      <c r="K12" s="10" t="s">
        <v>294</v>
      </c>
      <c r="L12" s="27">
        <f t="shared" si="0"/>
        <v>25.900000000000002</v>
      </c>
      <c r="M12" s="10"/>
      <c r="N12" s="11">
        <v>259</v>
      </c>
      <c r="O12" s="10"/>
      <c r="P12" s="29"/>
    </row>
    <row r="13" spans="1:16" x14ac:dyDescent="0.2">
      <c r="A13" s="28"/>
      <c r="B13" s="10"/>
      <c r="C13" s="10"/>
      <c r="D13" s="102">
        <v>21.173999999999999</v>
      </c>
      <c r="E13" s="102">
        <v>21.198</v>
      </c>
      <c r="F13" s="102">
        <v>21.446999999999999</v>
      </c>
      <c r="G13" s="102">
        <v>21.471</v>
      </c>
      <c r="H13" s="10" t="s">
        <v>20</v>
      </c>
      <c r="I13" s="11">
        <v>396</v>
      </c>
      <c r="J13" s="11">
        <v>297</v>
      </c>
      <c r="K13" s="10" t="s">
        <v>294</v>
      </c>
      <c r="L13" s="27">
        <f t="shared" si="0"/>
        <v>29.7</v>
      </c>
      <c r="M13" s="10"/>
      <c r="N13" s="11">
        <v>297</v>
      </c>
      <c r="O13" s="10"/>
      <c r="P13" s="29"/>
    </row>
    <row r="14" spans="1:16" ht="15" thickBot="1" x14ac:dyDescent="0.25">
      <c r="A14" s="30"/>
      <c r="B14" s="31"/>
      <c r="C14" s="31"/>
      <c r="D14" s="128"/>
      <c r="E14" s="128">
        <v>21.471</v>
      </c>
      <c r="F14" s="128">
        <v>21.52</v>
      </c>
      <c r="G14" s="128"/>
      <c r="H14" s="31" t="s">
        <v>15</v>
      </c>
      <c r="I14" s="33">
        <v>0</v>
      </c>
      <c r="J14" s="33">
        <v>49</v>
      </c>
      <c r="K14" s="31" t="s">
        <v>294</v>
      </c>
      <c r="L14" s="27">
        <f t="shared" si="0"/>
        <v>4.9000000000000004</v>
      </c>
      <c r="M14" s="31"/>
      <c r="N14" s="33">
        <v>49</v>
      </c>
      <c r="O14" s="31"/>
      <c r="P14" s="34"/>
    </row>
    <row r="15" spans="1:16" ht="15" thickBot="1" x14ac:dyDescent="0.25">
      <c r="A15" s="63"/>
      <c r="B15" s="64"/>
      <c r="C15" s="64"/>
      <c r="D15" s="110"/>
      <c r="E15" s="110"/>
      <c r="F15" s="110"/>
      <c r="G15" s="110"/>
      <c r="H15" s="64"/>
      <c r="I15" s="65"/>
      <c r="J15" s="66">
        <f>SUM(J4:J14)</f>
        <v>2009</v>
      </c>
      <c r="K15" s="64"/>
      <c r="L15" s="89">
        <f>SUM(L4:L14)</f>
        <v>200.9</v>
      </c>
      <c r="M15" s="64"/>
      <c r="N15" s="66">
        <f>SUM(N4:N14)</f>
        <v>2009</v>
      </c>
      <c r="O15" s="64"/>
      <c r="P15" s="67"/>
    </row>
    <row r="16" spans="1:16" ht="14.25" customHeight="1" x14ac:dyDescent="0.2">
      <c r="A16" s="75"/>
      <c r="B16" s="24" t="s">
        <v>209</v>
      </c>
      <c r="C16" s="24">
        <v>1</v>
      </c>
      <c r="D16" s="98">
        <v>27.443999999999999</v>
      </c>
      <c r="E16" s="98">
        <v>27.501000000000001</v>
      </c>
      <c r="F16" s="98">
        <v>27.527000000000001</v>
      </c>
      <c r="G16" s="98"/>
      <c r="H16" s="24" t="s">
        <v>20</v>
      </c>
      <c r="I16" s="26">
        <v>192</v>
      </c>
      <c r="J16" s="26">
        <v>83</v>
      </c>
      <c r="K16" s="24" t="s">
        <v>293</v>
      </c>
      <c r="L16" s="27">
        <f t="shared" si="0"/>
        <v>8.3000000000000007</v>
      </c>
      <c r="M16" s="24"/>
      <c r="N16" s="26">
        <v>83</v>
      </c>
      <c r="O16" s="24"/>
      <c r="P16" s="488" t="s">
        <v>350</v>
      </c>
    </row>
    <row r="17" spans="1:16" x14ac:dyDescent="0.2">
      <c r="A17" s="28"/>
      <c r="B17" s="10"/>
      <c r="C17" s="10"/>
      <c r="D17" s="102"/>
      <c r="E17" s="102">
        <v>27.527000000000001</v>
      </c>
      <c r="F17" s="102">
        <v>27.640999999999998</v>
      </c>
      <c r="G17" s="102">
        <v>27.684999999999999</v>
      </c>
      <c r="H17" s="10" t="s">
        <v>20</v>
      </c>
      <c r="I17" s="11">
        <v>203</v>
      </c>
      <c r="J17" s="11">
        <v>158</v>
      </c>
      <c r="K17" s="10" t="s">
        <v>293</v>
      </c>
      <c r="L17" s="27">
        <f t="shared" si="0"/>
        <v>15.8</v>
      </c>
      <c r="M17" s="10"/>
      <c r="N17" s="11">
        <v>158</v>
      </c>
      <c r="O17" s="10"/>
      <c r="P17" s="489"/>
    </row>
    <row r="18" spans="1:16" x14ac:dyDescent="0.2">
      <c r="A18" s="28"/>
      <c r="B18" s="10"/>
      <c r="C18" s="10"/>
      <c r="D18" s="102"/>
      <c r="E18" s="102">
        <v>27.684999999999999</v>
      </c>
      <c r="F18" s="102">
        <v>27.701000000000001</v>
      </c>
      <c r="G18" s="102"/>
      <c r="H18" s="10" t="s">
        <v>15</v>
      </c>
      <c r="I18" s="11">
        <v>0</v>
      </c>
      <c r="J18" s="11">
        <v>16</v>
      </c>
      <c r="K18" s="10" t="s">
        <v>293</v>
      </c>
      <c r="L18" s="27">
        <f t="shared" si="0"/>
        <v>1.6</v>
      </c>
      <c r="M18" s="10"/>
      <c r="N18" s="11">
        <v>16</v>
      </c>
      <c r="O18" s="10"/>
      <c r="P18" s="489"/>
    </row>
    <row r="19" spans="1:16" ht="14.25" customHeight="1" x14ac:dyDescent="0.2">
      <c r="A19" s="28"/>
      <c r="B19" s="10"/>
      <c r="C19" s="10"/>
      <c r="D19" s="102">
        <v>27.701000000000001</v>
      </c>
      <c r="E19" s="102">
        <v>27.73</v>
      </c>
      <c r="F19" s="102">
        <v>27.745000000000001</v>
      </c>
      <c r="G19" s="102"/>
      <c r="H19" s="10" t="s">
        <v>33</v>
      </c>
      <c r="I19" s="11">
        <v>518</v>
      </c>
      <c r="J19" s="11">
        <v>44</v>
      </c>
      <c r="K19" s="10" t="s">
        <v>293</v>
      </c>
      <c r="L19" s="27">
        <f t="shared" si="0"/>
        <v>4.3999999999999995</v>
      </c>
      <c r="M19" s="10"/>
      <c r="N19" s="11">
        <v>44</v>
      </c>
      <c r="O19" s="10"/>
      <c r="P19" s="431" t="s">
        <v>227</v>
      </c>
    </row>
    <row r="20" spans="1:16" x14ac:dyDescent="0.2">
      <c r="A20" s="28"/>
      <c r="B20" s="10"/>
      <c r="C20" s="10"/>
      <c r="D20" s="102"/>
      <c r="E20" s="102">
        <v>27.745000000000001</v>
      </c>
      <c r="F20" s="102">
        <v>27.811</v>
      </c>
      <c r="G20" s="102"/>
      <c r="H20" s="10" t="s">
        <v>33</v>
      </c>
      <c r="I20" s="11">
        <v>190</v>
      </c>
      <c r="J20" s="11">
        <v>66</v>
      </c>
      <c r="K20" s="10" t="s">
        <v>293</v>
      </c>
      <c r="L20" s="27">
        <f t="shared" si="0"/>
        <v>6.6000000000000005</v>
      </c>
      <c r="M20" s="10"/>
      <c r="N20" s="11">
        <v>66</v>
      </c>
      <c r="O20" s="10"/>
      <c r="P20" s="428"/>
    </row>
    <row r="21" spans="1:16" ht="14.25" customHeight="1" x14ac:dyDescent="0.2">
      <c r="A21" s="28"/>
      <c r="B21" s="10"/>
      <c r="C21" s="10"/>
      <c r="D21" s="102"/>
      <c r="E21" s="102">
        <v>27.811</v>
      </c>
      <c r="F21" s="102">
        <v>27.827999999999999</v>
      </c>
      <c r="G21" s="102">
        <v>27.863</v>
      </c>
      <c r="H21" s="10" t="s">
        <v>33</v>
      </c>
      <c r="I21" s="11">
        <v>350</v>
      </c>
      <c r="J21" s="11">
        <v>52</v>
      </c>
      <c r="K21" s="10" t="s">
        <v>293</v>
      </c>
      <c r="L21" s="27">
        <f t="shared" si="0"/>
        <v>5.2</v>
      </c>
      <c r="M21" s="10"/>
      <c r="N21" s="11">
        <v>52</v>
      </c>
      <c r="O21" s="10"/>
      <c r="P21" s="459" t="s">
        <v>304</v>
      </c>
    </row>
    <row r="22" spans="1:16" x14ac:dyDescent="0.2">
      <c r="A22" s="28"/>
      <c r="B22" s="10"/>
      <c r="C22" s="10"/>
      <c r="D22" s="102"/>
      <c r="E22" s="102">
        <v>27.863</v>
      </c>
      <c r="F22" s="102">
        <v>27.891999999999999</v>
      </c>
      <c r="G22" s="102"/>
      <c r="H22" s="10" t="s">
        <v>15</v>
      </c>
      <c r="I22" s="11">
        <v>0</v>
      </c>
      <c r="J22" s="11">
        <v>29</v>
      </c>
      <c r="K22" s="10" t="s">
        <v>293</v>
      </c>
      <c r="L22" s="27">
        <f t="shared" si="0"/>
        <v>2.9000000000000004</v>
      </c>
      <c r="M22" s="10"/>
      <c r="N22" s="11">
        <v>29</v>
      </c>
      <c r="O22" s="10"/>
      <c r="P22" s="445"/>
    </row>
    <row r="23" spans="1:16" x14ac:dyDescent="0.2">
      <c r="A23" s="28"/>
      <c r="B23" s="10"/>
      <c r="C23" s="10"/>
      <c r="D23" s="102">
        <v>27.891999999999999</v>
      </c>
      <c r="E23" s="102">
        <v>27.937000000000001</v>
      </c>
      <c r="F23" s="102">
        <v>28.074000000000002</v>
      </c>
      <c r="G23" s="102"/>
      <c r="H23" s="10" t="s">
        <v>20</v>
      </c>
      <c r="I23" s="11">
        <v>232</v>
      </c>
      <c r="J23" s="11">
        <v>182</v>
      </c>
      <c r="K23" s="10" t="s">
        <v>293</v>
      </c>
      <c r="L23" s="27">
        <f t="shared" si="0"/>
        <v>18.2</v>
      </c>
      <c r="M23" s="10"/>
      <c r="N23" s="11">
        <v>182</v>
      </c>
      <c r="O23" s="10"/>
      <c r="P23" s="460"/>
    </row>
    <row r="24" spans="1:16" x14ac:dyDescent="0.2">
      <c r="A24" s="28"/>
      <c r="B24" s="10"/>
      <c r="C24" s="10"/>
      <c r="D24" s="102"/>
      <c r="E24" s="102">
        <v>28.074000000000002</v>
      </c>
      <c r="F24" s="102">
        <v>28.137</v>
      </c>
      <c r="G24" s="102"/>
      <c r="H24" s="10" t="s">
        <v>20</v>
      </c>
      <c r="I24" s="11">
        <v>214</v>
      </c>
      <c r="J24" s="11">
        <v>63</v>
      </c>
      <c r="K24" s="10" t="s">
        <v>293</v>
      </c>
      <c r="L24" s="27">
        <f t="shared" si="0"/>
        <v>6.3</v>
      </c>
      <c r="M24" s="10"/>
      <c r="N24" s="11">
        <v>63</v>
      </c>
      <c r="O24" s="10"/>
      <c r="P24" s="29"/>
    </row>
    <row r="25" spans="1:16" x14ac:dyDescent="0.2">
      <c r="A25" s="28"/>
      <c r="B25" s="10"/>
      <c r="C25" s="10"/>
      <c r="D25" s="102"/>
      <c r="E25" s="102">
        <v>28.137</v>
      </c>
      <c r="F25" s="102">
        <v>28.254999999999999</v>
      </c>
      <c r="G25" s="102">
        <v>28.305</v>
      </c>
      <c r="H25" s="10" t="s">
        <v>20</v>
      </c>
      <c r="I25" s="11">
        <v>241</v>
      </c>
      <c r="J25" s="11">
        <v>168</v>
      </c>
      <c r="K25" s="10" t="s">
        <v>293</v>
      </c>
      <c r="L25" s="27">
        <f t="shared" si="0"/>
        <v>16.8</v>
      </c>
      <c r="M25" s="10"/>
      <c r="N25" s="11">
        <v>168</v>
      </c>
      <c r="O25" s="10"/>
      <c r="P25" s="29"/>
    </row>
    <row r="26" spans="1:16" ht="15" thickBot="1" x14ac:dyDescent="0.25">
      <c r="A26" s="30"/>
      <c r="B26" s="31"/>
      <c r="C26" s="31"/>
      <c r="D26" s="128"/>
      <c r="E26" s="128">
        <v>28.305</v>
      </c>
      <c r="F26" s="128">
        <v>28.321000000000002</v>
      </c>
      <c r="G26" s="128"/>
      <c r="H26" s="31" t="s">
        <v>15</v>
      </c>
      <c r="I26" s="33">
        <v>0</v>
      </c>
      <c r="J26" s="33">
        <v>16</v>
      </c>
      <c r="K26" s="31" t="s">
        <v>293</v>
      </c>
      <c r="L26" s="32">
        <f t="shared" si="0"/>
        <v>1.6</v>
      </c>
      <c r="M26" s="31"/>
      <c r="N26" s="33">
        <v>16</v>
      </c>
      <c r="O26" s="31"/>
      <c r="P26" s="34"/>
    </row>
    <row r="27" spans="1:16" ht="15" thickBot="1" x14ac:dyDescent="0.25">
      <c r="A27" s="3"/>
      <c r="B27" s="4"/>
      <c r="C27" s="4"/>
      <c r="D27" s="161"/>
      <c r="E27" s="161"/>
      <c r="F27" s="161"/>
      <c r="G27" s="161"/>
      <c r="H27" s="4"/>
      <c r="I27" s="66"/>
      <c r="J27" s="66">
        <f>SUM(J16:J26)</f>
        <v>877</v>
      </c>
      <c r="K27" s="4"/>
      <c r="L27" s="89">
        <f>SUM(L16:L26)</f>
        <v>87.699999999999989</v>
      </c>
      <c r="M27" s="4"/>
      <c r="N27" s="66">
        <f>SUM(N16:N26)</f>
        <v>877</v>
      </c>
      <c r="O27" s="4"/>
      <c r="P27" s="150"/>
    </row>
    <row r="28" spans="1:16" x14ac:dyDescent="0.2">
      <c r="A28" s="75"/>
      <c r="B28" s="24" t="s">
        <v>209</v>
      </c>
      <c r="C28" s="24">
        <v>1</v>
      </c>
      <c r="D28" s="98"/>
      <c r="E28" s="98">
        <v>29.888000000000002</v>
      </c>
      <c r="F28" s="98">
        <v>30.393000000000001</v>
      </c>
      <c r="G28" s="98"/>
      <c r="H28" s="24" t="s">
        <v>15</v>
      </c>
      <c r="I28" s="26">
        <v>0</v>
      </c>
      <c r="J28" s="26">
        <v>505</v>
      </c>
      <c r="K28" s="24" t="s">
        <v>287</v>
      </c>
      <c r="L28" s="27">
        <f t="shared" si="0"/>
        <v>50.5</v>
      </c>
      <c r="M28" s="24"/>
      <c r="N28" s="26">
        <v>505</v>
      </c>
      <c r="O28" s="24"/>
      <c r="P28" s="431" t="s">
        <v>228</v>
      </c>
    </row>
    <row r="29" spans="1:16" x14ac:dyDescent="0.2">
      <c r="A29" s="28"/>
      <c r="B29" s="10"/>
      <c r="C29" s="10"/>
      <c r="D29" s="102">
        <v>30.393000000000001</v>
      </c>
      <c r="E29" s="102">
        <v>30.433</v>
      </c>
      <c r="F29" s="102">
        <v>30.675000000000001</v>
      </c>
      <c r="G29" s="102">
        <v>30.715</v>
      </c>
      <c r="H29" s="10" t="s">
        <v>20</v>
      </c>
      <c r="I29" s="11">
        <v>302</v>
      </c>
      <c r="J29" s="11">
        <v>322</v>
      </c>
      <c r="K29" s="10" t="s">
        <v>287</v>
      </c>
      <c r="L29" s="27">
        <f t="shared" si="0"/>
        <v>32.200000000000003</v>
      </c>
      <c r="M29" s="10"/>
      <c r="N29" s="11">
        <v>322</v>
      </c>
      <c r="O29" s="10"/>
      <c r="P29" s="428"/>
    </row>
    <row r="30" spans="1:16" x14ac:dyDescent="0.2">
      <c r="A30" s="28"/>
      <c r="B30" s="10"/>
      <c r="C30" s="10"/>
      <c r="D30" s="102"/>
      <c r="E30" s="102">
        <v>30.715</v>
      </c>
      <c r="F30" s="102">
        <v>30.74</v>
      </c>
      <c r="G30" s="102"/>
      <c r="H30" s="10" t="s">
        <v>15</v>
      </c>
      <c r="I30" s="11">
        <v>0</v>
      </c>
      <c r="J30" s="11">
        <v>25</v>
      </c>
      <c r="K30" s="10" t="s">
        <v>287</v>
      </c>
      <c r="L30" s="27">
        <f t="shared" si="0"/>
        <v>2.5</v>
      </c>
      <c r="M30" s="10"/>
      <c r="N30" s="11">
        <v>25</v>
      </c>
      <c r="O30" s="10"/>
      <c r="P30" s="29"/>
    </row>
    <row r="31" spans="1:16" x14ac:dyDescent="0.2">
      <c r="A31" s="28"/>
      <c r="B31" s="10"/>
      <c r="C31" s="10"/>
      <c r="D31" s="102">
        <v>30.74</v>
      </c>
      <c r="E31" s="102">
        <v>30.77</v>
      </c>
      <c r="F31" s="102">
        <v>30.936</v>
      </c>
      <c r="G31" s="102">
        <v>30.966000000000001</v>
      </c>
      <c r="H31" s="10" t="s">
        <v>33</v>
      </c>
      <c r="I31" s="11">
        <v>498</v>
      </c>
      <c r="J31" s="11">
        <v>226</v>
      </c>
      <c r="K31" s="10" t="s">
        <v>287</v>
      </c>
      <c r="L31" s="27">
        <f t="shared" si="0"/>
        <v>22.6</v>
      </c>
      <c r="M31" s="10"/>
      <c r="N31" s="11">
        <v>226</v>
      </c>
      <c r="O31" s="10"/>
      <c r="P31" s="29"/>
    </row>
    <row r="32" spans="1:16" ht="15" thickBot="1" x14ac:dyDescent="0.25">
      <c r="A32" s="30"/>
      <c r="B32" s="31"/>
      <c r="C32" s="31"/>
      <c r="D32" s="128"/>
      <c r="E32" s="128">
        <v>30.966000000000001</v>
      </c>
      <c r="F32" s="128">
        <v>31.01</v>
      </c>
      <c r="G32" s="128"/>
      <c r="H32" s="31" t="s">
        <v>15</v>
      </c>
      <c r="I32" s="33">
        <v>0</v>
      </c>
      <c r="J32" s="33">
        <v>44</v>
      </c>
      <c r="K32" s="31" t="s">
        <v>287</v>
      </c>
      <c r="L32" s="27">
        <f t="shared" si="0"/>
        <v>4.3999999999999995</v>
      </c>
      <c r="M32" s="31"/>
      <c r="N32" s="33">
        <v>44</v>
      </c>
      <c r="O32" s="31"/>
      <c r="P32" s="34"/>
    </row>
    <row r="33" spans="1:16" ht="15" thickBot="1" x14ac:dyDescent="0.25">
      <c r="A33" s="3"/>
      <c r="B33" s="4"/>
      <c r="C33" s="4"/>
      <c r="D33" s="161"/>
      <c r="E33" s="161"/>
      <c r="F33" s="161"/>
      <c r="G33" s="161"/>
      <c r="H33" s="4"/>
      <c r="I33" s="66"/>
      <c r="J33" s="66">
        <f>SUM(J28:J32)</f>
        <v>1122</v>
      </c>
      <c r="K33" s="4"/>
      <c r="L33" s="89">
        <f>SUM(L28:L32)</f>
        <v>112.20000000000002</v>
      </c>
      <c r="M33" s="4"/>
      <c r="N33" s="66">
        <f>SUM(N28:N32)</f>
        <v>1122</v>
      </c>
      <c r="O33" s="4"/>
      <c r="P33" s="150"/>
    </row>
    <row r="34" spans="1:16" ht="14.25" customHeight="1" x14ac:dyDescent="0.2">
      <c r="A34" s="75"/>
      <c r="B34" s="469" t="s">
        <v>212</v>
      </c>
      <c r="C34" s="112">
        <v>1</v>
      </c>
      <c r="D34" s="113"/>
      <c r="E34" s="113">
        <v>37.920999999999999</v>
      </c>
      <c r="F34" s="113">
        <v>37.954000000000001</v>
      </c>
      <c r="G34" s="113"/>
      <c r="H34" s="112" t="s">
        <v>15</v>
      </c>
      <c r="I34" s="114">
        <v>0</v>
      </c>
      <c r="J34" s="114">
        <v>33</v>
      </c>
      <c r="K34" s="112" t="s">
        <v>305</v>
      </c>
      <c r="L34" s="369">
        <f t="shared" si="0"/>
        <v>3.3000000000000003</v>
      </c>
      <c r="M34" s="112"/>
      <c r="N34" s="114">
        <v>33</v>
      </c>
      <c r="O34" s="112"/>
      <c r="P34" s="477" t="s">
        <v>339</v>
      </c>
    </row>
    <row r="35" spans="1:16" ht="14.25" customHeight="1" x14ac:dyDescent="0.2">
      <c r="A35" s="28"/>
      <c r="B35" s="486"/>
      <c r="C35" s="43"/>
      <c r="D35" s="105">
        <v>37.954000000000001</v>
      </c>
      <c r="E35" s="105">
        <v>37.988999999999997</v>
      </c>
      <c r="F35" s="105">
        <v>38.090000000000003</v>
      </c>
      <c r="G35" s="105">
        <v>38.125</v>
      </c>
      <c r="H35" s="43" t="s">
        <v>20</v>
      </c>
      <c r="I35" s="44">
        <v>400</v>
      </c>
      <c r="J35" s="44">
        <v>171</v>
      </c>
      <c r="K35" s="43" t="s">
        <v>305</v>
      </c>
      <c r="L35" s="369">
        <f t="shared" si="0"/>
        <v>17.100000000000001</v>
      </c>
      <c r="M35" s="43"/>
      <c r="N35" s="44">
        <v>171</v>
      </c>
      <c r="O35" s="43"/>
      <c r="P35" s="445"/>
    </row>
    <row r="36" spans="1:16" ht="15" thickBot="1" x14ac:dyDescent="0.25">
      <c r="A36" s="30"/>
      <c r="B36" s="130"/>
      <c r="C36" s="130"/>
      <c r="D36" s="129"/>
      <c r="E36" s="129">
        <v>38.125</v>
      </c>
      <c r="F36" s="129">
        <v>38.4</v>
      </c>
      <c r="G36" s="129"/>
      <c r="H36" s="130" t="s">
        <v>15</v>
      </c>
      <c r="I36" s="131">
        <v>0</v>
      </c>
      <c r="J36" s="131">
        <v>275</v>
      </c>
      <c r="K36" s="130" t="s">
        <v>305</v>
      </c>
      <c r="L36" s="372">
        <f t="shared" si="0"/>
        <v>27.500000000000004</v>
      </c>
      <c r="M36" s="130"/>
      <c r="N36" s="131">
        <v>275</v>
      </c>
      <c r="O36" s="130"/>
      <c r="P36" s="487"/>
    </row>
    <row r="37" spans="1:16" x14ac:dyDescent="0.2">
      <c r="A37" s="170"/>
      <c r="B37" s="170"/>
      <c r="C37" s="170"/>
      <c r="D37" s="171"/>
      <c r="E37" s="171"/>
      <c r="F37" s="171"/>
      <c r="G37" s="171"/>
      <c r="H37" s="170"/>
      <c r="I37" s="172"/>
      <c r="J37" s="172"/>
      <c r="K37" s="170"/>
      <c r="L37" s="366"/>
      <c r="M37" s="170"/>
      <c r="N37" s="170"/>
      <c r="O37" s="170"/>
      <c r="P37" s="170"/>
    </row>
    <row r="38" spans="1:16" ht="15" thickBot="1" x14ac:dyDescent="0.25">
      <c r="A38" s="173"/>
      <c r="B38" s="173"/>
      <c r="C38" s="173"/>
      <c r="D38" s="174"/>
      <c r="E38" s="174"/>
      <c r="F38" s="174"/>
      <c r="G38" s="174"/>
      <c r="H38" s="173"/>
      <c r="I38" s="175"/>
      <c r="J38" s="175"/>
      <c r="K38" s="173"/>
      <c r="L38" s="367"/>
      <c r="M38" s="173"/>
      <c r="N38" s="173"/>
      <c r="O38" s="173"/>
      <c r="P38" s="173"/>
    </row>
    <row r="39" spans="1:16" ht="21.75" customHeight="1" thickBot="1" x14ac:dyDescent="0.25">
      <c r="A39" s="3" t="s">
        <v>1</v>
      </c>
      <c r="B39" s="4" t="s">
        <v>2</v>
      </c>
      <c r="C39" s="5" t="s">
        <v>95</v>
      </c>
      <c r="D39" s="5" t="s">
        <v>8</v>
      </c>
      <c r="E39" s="5" t="s">
        <v>9</v>
      </c>
      <c r="F39" s="5" t="s">
        <v>10</v>
      </c>
      <c r="G39" s="5" t="s">
        <v>11</v>
      </c>
      <c r="H39" s="5" t="s">
        <v>12</v>
      </c>
      <c r="I39" s="5" t="s">
        <v>19</v>
      </c>
      <c r="J39" s="5" t="s">
        <v>13</v>
      </c>
      <c r="K39" s="5" t="s">
        <v>6</v>
      </c>
      <c r="L39" s="364" t="s">
        <v>14</v>
      </c>
      <c r="M39" s="5" t="s">
        <v>30</v>
      </c>
      <c r="N39" s="5" t="s">
        <v>3</v>
      </c>
      <c r="O39" s="5" t="s">
        <v>39</v>
      </c>
      <c r="P39" s="6" t="s">
        <v>18</v>
      </c>
    </row>
    <row r="40" spans="1:16" x14ac:dyDescent="0.2">
      <c r="A40" s="484" t="s">
        <v>343</v>
      </c>
      <c r="B40" s="112"/>
      <c r="C40" s="112"/>
      <c r="D40" s="113">
        <v>38.4</v>
      </c>
      <c r="E40" s="113">
        <v>38.442999999999998</v>
      </c>
      <c r="F40" s="113">
        <v>38.520000000000003</v>
      </c>
      <c r="G40" s="113"/>
      <c r="H40" s="112" t="s">
        <v>33</v>
      </c>
      <c r="I40" s="114">
        <v>928</v>
      </c>
      <c r="J40" s="114">
        <v>120</v>
      </c>
      <c r="K40" s="112" t="s">
        <v>305</v>
      </c>
      <c r="L40" s="369">
        <f t="shared" ref="L40:L55" si="1">(J40/1000)*100</f>
        <v>12</v>
      </c>
      <c r="M40" s="112"/>
      <c r="N40" s="114">
        <v>120</v>
      </c>
      <c r="O40" s="144" t="s">
        <v>217</v>
      </c>
      <c r="P40" s="448" t="s">
        <v>348</v>
      </c>
    </row>
    <row r="41" spans="1:16" x14ac:dyDescent="0.2">
      <c r="A41" s="485"/>
      <c r="B41" s="43"/>
      <c r="C41" s="43"/>
      <c r="D41" s="105"/>
      <c r="E41" s="105">
        <v>38.520000000000003</v>
      </c>
      <c r="F41" s="105">
        <v>38.527999999999999</v>
      </c>
      <c r="G41" s="105"/>
      <c r="H41" s="43" t="s">
        <v>33</v>
      </c>
      <c r="I41" s="44">
        <v>1627</v>
      </c>
      <c r="J41" s="44">
        <v>8</v>
      </c>
      <c r="K41" s="43" t="s">
        <v>305</v>
      </c>
      <c r="L41" s="369">
        <f t="shared" si="1"/>
        <v>0.8</v>
      </c>
      <c r="M41" s="43"/>
      <c r="N41" s="44">
        <v>8</v>
      </c>
      <c r="O41" s="373" t="s">
        <v>213</v>
      </c>
      <c r="P41" s="449"/>
    </row>
    <row r="42" spans="1:16" x14ac:dyDescent="0.2">
      <c r="A42" s="28"/>
      <c r="B42" s="43"/>
      <c r="C42" s="43"/>
      <c r="D42" s="105"/>
      <c r="E42" s="105">
        <v>38.527999999999999</v>
      </c>
      <c r="F42" s="105">
        <v>38.6</v>
      </c>
      <c r="G42" s="105">
        <v>38.624000000000002</v>
      </c>
      <c r="H42" s="43" t="s">
        <v>33</v>
      </c>
      <c r="I42" s="44">
        <v>1053</v>
      </c>
      <c r="J42" s="44">
        <v>96</v>
      </c>
      <c r="K42" s="43" t="s">
        <v>305</v>
      </c>
      <c r="L42" s="369">
        <f t="shared" si="1"/>
        <v>9.6</v>
      </c>
      <c r="M42" s="43"/>
      <c r="N42" s="44">
        <v>96</v>
      </c>
      <c r="O42" s="43" t="s">
        <v>214</v>
      </c>
      <c r="P42" s="449"/>
    </row>
    <row r="43" spans="1:16" x14ac:dyDescent="0.2">
      <c r="A43" s="28"/>
      <c r="B43" s="43"/>
      <c r="C43" s="43"/>
      <c r="D43" s="105"/>
      <c r="E43" s="105">
        <v>38.624000000000002</v>
      </c>
      <c r="F43" s="105">
        <v>39.286999999999999</v>
      </c>
      <c r="G43" s="105"/>
      <c r="H43" s="43" t="s">
        <v>15</v>
      </c>
      <c r="I43" s="44">
        <v>0</v>
      </c>
      <c r="J43" s="44">
        <v>663</v>
      </c>
      <c r="K43" s="43" t="s">
        <v>305</v>
      </c>
      <c r="L43" s="369">
        <f t="shared" si="1"/>
        <v>66.3</v>
      </c>
      <c r="M43" s="43"/>
      <c r="N43" s="44">
        <v>663</v>
      </c>
      <c r="O43" s="43" t="s">
        <v>215</v>
      </c>
      <c r="P43" s="449"/>
    </row>
    <row r="44" spans="1:16" x14ac:dyDescent="0.2">
      <c r="A44" s="28"/>
      <c r="B44" s="43"/>
      <c r="C44" s="43"/>
      <c r="D44" s="105"/>
      <c r="E44" s="105">
        <v>39.286999999999999</v>
      </c>
      <c r="F44" s="105">
        <v>39.424999999999997</v>
      </c>
      <c r="G44" s="105"/>
      <c r="H44" s="43" t="s">
        <v>33</v>
      </c>
      <c r="I44" s="44">
        <v>3000</v>
      </c>
      <c r="J44" s="44">
        <v>138</v>
      </c>
      <c r="K44" s="43" t="s">
        <v>305</v>
      </c>
      <c r="L44" s="369">
        <f t="shared" si="1"/>
        <v>13.8</v>
      </c>
      <c r="M44" s="43"/>
      <c r="N44" s="44">
        <v>138</v>
      </c>
      <c r="O44" s="43" t="s">
        <v>216</v>
      </c>
      <c r="P44" s="449"/>
    </row>
    <row r="45" spans="1:16" x14ac:dyDescent="0.2">
      <c r="A45" s="28"/>
      <c r="B45" s="43"/>
      <c r="C45" s="43"/>
      <c r="D45" s="105"/>
      <c r="E45" s="105">
        <v>39.424999999999997</v>
      </c>
      <c r="F45" s="105">
        <v>40.085999999999999</v>
      </c>
      <c r="G45" s="105"/>
      <c r="H45" s="43" t="s">
        <v>15</v>
      </c>
      <c r="I45" s="44">
        <v>0</v>
      </c>
      <c r="J45" s="44">
        <v>661</v>
      </c>
      <c r="K45" s="43" t="s">
        <v>305</v>
      </c>
      <c r="L45" s="369">
        <f t="shared" si="1"/>
        <v>66.100000000000009</v>
      </c>
      <c r="M45" s="43"/>
      <c r="N45" s="44">
        <v>661</v>
      </c>
      <c r="O45" s="373"/>
      <c r="P45" s="449"/>
    </row>
    <row r="46" spans="1:16" ht="14.25" customHeight="1" x14ac:dyDescent="0.2">
      <c r="A46" s="28"/>
      <c r="B46" s="43"/>
      <c r="C46" s="43"/>
      <c r="D46" s="105">
        <v>40.085999999999999</v>
      </c>
      <c r="E46" s="105">
        <v>40.145000000000003</v>
      </c>
      <c r="F46" s="105">
        <v>40.390999999999998</v>
      </c>
      <c r="G46" s="105">
        <v>40.424999999999997</v>
      </c>
      <c r="H46" s="43" t="s">
        <v>20</v>
      </c>
      <c r="I46" s="44">
        <v>1000</v>
      </c>
      <c r="J46" s="44">
        <v>339</v>
      </c>
      <c r="K46" s="43" t="s">
        <v>305</v>
      </c>
      <c r="L46" s="369">
        <f t="shared" si="1"/>
        <v>33.900000000000006</v>
      </c>
      <c r="M46" s="43"/>
      <c r="N46" s="44">
        <v>339</v>
      </c>
      <c r="O46" s="145" t="s">
        <v>218</v>
      </c>
      <c r="P46" s="459" t="s">
        <v>306</v>
      </c>
    </row>
    <row r="47" spans="1:16" x14ac:dyDescent="0.2">
      <c r="A47" s="28"/>
      <c r="B47" s="43"/>
      <c r="C47" s="43"/>
      <c r="D47" s="105"/>
      <c r="E47" s="105">
        <v>40.424999999999997</v>
      </c>
      <c r="F47" s="105">
        <v>40.624000000000002</v>
      </c>
      <c r="G47" s="105"/>
      <c r="H47" s="43" t="s">
        <v>15</v>
      </c>
      <c r="I47" s="44">
        <v>0</v>
      </c>
      <c r="J47" s="44">
        <v>199</v>
      </c>
      <c r="K47" s="43" t="s">
        <v>305</v>
      </c>
      <c r="L47" s="369">
        <f t="shared" si="1"/>
        <v>19.900000000000002</v>
      </c>
      <c r="M47" s="43"/>
      <c r="N47" s="44">
        <v>199</v>
      </c>
      <c r="O47" s="373" t="s">
        <v>40</v>
      </c>
      <c r="P47" s="445"/>
    </row>
    <row r="48" spans="1:16" x14ac:dyDescent="0.2">
      <c r="A48" s="28"/>
      <c r="B48" s="43"/>
      <c r="C48" s="43"/>
      <c r="D48" s="105">
        <v>40.624000000000002</v>
      </c>
      <c r="E48" s="105">
        <v>40.652000000000001</v>
      </c>
      <c r="F48" s="105">
        <v>40.679000000000002</v>
      </c>
      <c r="G48" s="105">
        <v>40.707000000000001</v>
      </c>
      <c r="H48" s="43" t="s">
        <v>33</v>
      </c>
      <c r="I48" s="44">
        <v>1500</v>
      </c>
      <c r="J48" s="44">
        <v>83</v>
      </c>
      <c r="K48" s="43" t="s">
        <v>305</v>
      </c>
      <c r="L48" s="369">
        <f t="shared" si="1"/>
        <v>8.3000000000000007</v>
      </c>
      <c r="M48" s="43"/>
      <c r="N48" s="44">
        <v>83</v>
      </c>
      <c r="O48" s="43" t="s">
        <v>219</v>
      </c>
      <c r="P48" s="387"/>
    </row>
    <row r="49" spans="1:16" x14ac:dyDescent="0.2">
      <c r="A49" s="28"/>
      <c r="B49" s="43"/>
      <c r="C49" s="43"/>
      <c r="D49" s="105"/>
      <c r="E49" s="105">
        <v>40.707000000000001</v>
      </c>
      <c r="F49" s="105">
        <v>40.792000000000002</v>
      </c>
      <c r="G49" s="105"/>
      <c r="H49" s="43" t="s">
        <v>15</v>
      </c>
      <c r="I49" s="44">
        <v>0</v>
      </c>
      <c r="J49" s="44">
        <v>85</v>
      </c>
      <c r="K49" s="43" t="s">
        <v>305</v>
      </c>
      <c r="L49" s="369">
        <f t="shared" si="1"/>
        <v>8.5</v>
      </c>
      <c r="M49" s="43"/>
      <c r="N49" s="44">
        <v>85</v>
      </c>
      <c r="O49" s="43" t="s">
        <v>220</v>
      </c>
      <c r="P49" s="388"/>
    </row>
    <row r="50" spans="1:16" x14ac:dyDescent="0.2">
      <c r="A50" s="28"/>
      <c r="B50" s="43"/>
      <c r="C50" s="43"/>
      <c r="D50" s="105">
        <v>40.792000000000002</v>
      </c>
      <c r="E50" s="105">
        <v>40.814999999999998</v>
      </c>
      <c r="F50" s="105">
        <v>40.851999999999997</v>
      </c>
      <c r="G50" s="105">
        <v>40.875</v>
      </c>
      <c r="H50" s="43" t="s">
        <v>20</v>
      </c>
      <c r="I50" s="44">
        <v>1000</v>
      </c>
      <c r="J50" s="44">
        <v>83</v>
      </c>
      <c r="K50" s="43" t="s">
        <v>305</v>
      </c>
      <c r="L50" s="369">
        <f t="shared" si="1"/>
        <v>8.3000000000000007</v>
      </c>
      <c r="M50" s="43"/>
      <c r="N50" s="44">
        <v>83</v>
      </c>
      <c r="O50" s="43" t="s">
        <v>221</v>
      </c>
      <c r="P50" s="29"/>
    </row>
    <row r="51" spans="1:16" x14ac:dyDescent="0.2">
      <c r="A51" s="28"/>
      <c r="B51" s="43"/>
      <c r="C51" s="43"/>
      <c r="D51" s="105"/>
      <c r="E51" s="105">
        <v>40.875</v>
      </c>
      <c r="F51" s="105">
        <v>41.070999999999998</v>
      </c>
      <c r="G51" s="105"/>
      <c r="H51" s="43" t="s">
        <v>15</v>
      </c>
      <c r="I51" s="44">
        <v>0</v>
      </c>
      <c r="J51" s="44">
        <v>196</v>
      </c>
      <c r="K51" s="43" t="s">
        <v>305</v>
      </c>
      <c r="L51" s="369">
        <f t="shared" si="1"/>
        <v>19.600000000000001</v>
      </c>
      <c r="M51" s="43"/>
      <c r="N51" s="44">
        <v>196</v>
      </c>
      <c r="O51" s="43"/>
      <c r="P51" s="29"/>
    </row>
    <row r="52" spans="1:16" x14ac:dyDescent="0.2">
      <c r="A52" s="28"/>
      <c r="B52" s="43"/>
      <c r="C52" s="43"/>
      <c r="D52" s="105"/>
      <c r="E52" s="105">
        <v>41.070999999999998</v>
      </c>
      <c r="F52" s="105">
        <v>41.145000000000003</v>
      </c>
      <c r="G52" s="105"/>
      <c r="H52" s="43" t="s">
        <v>33</v>
      </c>
      <c r="I52" s="44">
        <v>3000</v>
      </c>
      <c r="J52" s="44">
        <v>74</v>
      </c>
      <c r="K52" s="43" t="s">
        <v>305</v>
      </c>
      <c r="L52" s="369">
        <f t="shared" si="1"/>
        <v>7.3999999999999995</v>
      </c>
      <c r="M52" s="43"/>
      <c r="N52" s="44">
        <v>74</v>
      </c>
      <c r="O52" s="43"/>
      <c r="P52" s="29"/>
    </row>
    <row r="53" spans="1:16" x14ac:dyDescent="0.2">
      <c r="A53" s="28"/>
      <c r="B53" s="43"/>
      <c r="C53" s="43"/>
      <c r="D53" s="105"/>
      <c r="E53" s="105">
        <v>41.145000000000003</v>
      </c>
      <c r="F53" s="105">
        <v>41.23</v>
      </c>
      <c r="G53" s="105"/>
      <c r="H53" s="43" t="s">
        <v>15</v>
      </c>
      <c r="I53" s="44">
        <v>0</v>
      </c>
      <c r="J53" s="44">
        <v>85</v>
      </c>
      <c r="K53" s="43" t="s">
        <v>305</v>
      </c>
      <c r="L53" s="369">
        <f t="shared" si="1"/>
        <v>8.5</v>
      </c>
      <c r="M53" s="43"/>
      <c r="N53" s="44">
        <v>85</v>
      </c>
      <c r="O53" s="43"/>
      <c r="P53" s="29"/>
    </row>
    <row r="54" spans="1:16" x14ac:dyDescent="0.2">
      <c r="A54" s="28"/>
      <c r="B54" s="43"/>
      <c r="C54" s="43"/>
      <c r="D54" s="105">
        <v>41.23</v>
      </c>
      <c r="E54" s="105">
        <v>41.280999999999999</v>
      </c>
      <c r="F54" s="105">
        <v>41.457000000000001</v>
      </c>
      <c r="G54" s="105">
        <v>41.53</v>
      </c>
      <c r="H54" s="43" t="s">
        <v>33</v>
      </c>
      <c r="I54" s="44">
        <v>200</v>
      </c>
      <c r="J54" s="44">
        <v>300</v>
      </c>
      <c r="K54" s="43" t="s">
        <v>305</v>
      </c>
      <c r="L54" s="369">
        <f t="shared" si="1"/>
        <v>30</v>
      </c>
      <c r="M54" s="43"/>
      <c r="N54" s="44">
        <v>300</v>
      </c>
      <c r="O54" s="43"/>
      <c r="P54" s="29"/>
    </row>
    <row r="55" spans="1:16" ht="15" thickBot="1" x14ac:dyDescent="0.25">
      <c r="A55" s="30"/>
      <c r="B55" s="130"/>
      <c r="C55" s="130"/>
      <c r="D55" s="129"/>
      <c r="E55" s="129">
        <v>41.53</v>
      </c>
      <c r="F55" s="129">
        <v>41.898000000000003</v>
      </c>
      <c r="G55" s="129"/>
      <c r="H55" s="130" t="s">
        <v>15</v>
      </c>
      <c r="I55" s="131">
        <v>0</v>
      </c>
      <c r="J55" s="131">
        <v>368</v>
      </c>
      <c r="K55" s="130" t="s">
        <v>305</v>
      </c>
      <c r="L55" s="372">
        <f t="shared" si="1"/>
        <v>36.799999999999997</v>
      </c>
      <c r="M55" s="130"/>
      <c r="N55" s="131">
        <v>368</v>
      </c>
      <c r="O55" s="130"/>
      <c r="P55" s="34"/>
    </row>
    <row r="56" spans="1:16" ht="15" thickBot="1" x14ac:dyDescent="0.25">
      <c r="A56" s="3"/>
      <c r="B56" s="4"/>
      <c r="C56" s="4"/>
      <c r="D56" s="161"/>
      <c r="E56" s="161"/>
      <c r="F56" s="161"/>
      <c r="G56" s="161"/>
      <c r="H56" s="4"/>
      <c r="I56" s="66"/>
      <c r="J56" s="126">
        <f>SUM(J34:J55)</f>
        <v>3977</v>
      </c>
      <c r="K56" s="4"/>
      <c r="L56" s="89">
        <f>SUM(L34:L55)</f>
        <v>397.70000000000005</v>
      </c>
      <c r="M56" s="4"/>
      <c r="N56" s="66">
        <f>SUM(N34:N55)</f>
        <v>3977</v>
      </c>
      <c r="O56" s="4"/>
      <c r="P56" s="150"/>
    </row>
    <row r="57" spans="1:16" ht="22.5" customHeight="1" thickBot="1" x14ac:dyDescent="0.25">
      <c r="A57" s="58"/>
      <c r="B57" s="59"/>
      <c r="C57" s="59"/>
      <c r="D57" s="108"/>
      <c r="E57" s="108"/>
      <c r="F57" s="108"/>
      <c r="G57" s="108"/>
      <c r="H57" s="59"/>
      <c r="I57" s="446">
        <f>J15+J27+J33</f>
        <v>4008</v>
      </c>
      <c r="J57" s="446"/>
      <c r="K57" s="59"/>
      <c r="L57" s="358">
        <f>L15+L27+L33</f>
        <v>400.80000000000007</v>
      </c>
      <c r="M57" s="59"/>
      <c r="N57" s="357">
        <f>N15+N27+N33</f>
        <v>4008</v>
      </c>
      <c r="O57" s="59"/>
      <c r="P57" s="73"/>
    </row>
    <row r="58" spans="1:16" ht="22.5" customHeight="1" x14ac:dyDescent="0.2">
      <c r="A58" s="1"/>
      <c r="B58" s="1"/>
      <c r="C58" s="1"/>
      <c r="D58" s="96"/>
      <c r="E58" s="96"/>
      <c r="F58" s="96"/>
      <c r="G58" s="96"/>
      <c r="H58" s="1"/>
      <c r="I58" s="86"/>
      <c r="J58" s="385">
        <f>J56</f>
        <v>3977</v>
      </c>
      <c r="K58" s="384" t="s">
        <v>344</v>
      </c>
      <c r="L58" s="1"/>
      <c r="M58" s="1"/>
      <c r="N58" s="1"/>
      <c r="O58" s="1"/>
      <c r="P58" s="1"/>
    </row>
    <row r="59" spans="1:16" x14ac:dyDescent="0.2">
      <c r="A59" s="1"/>
      <c r="B59" s="1"/>
      <c r="C59" s="1"/>
      <c r="D59" s="96"/>
      <c r="E59" s="96"/>
      <c r="F59" s="96"/>
      <c r="G59" s="96"/>
      <c r="H59" s="1"/>
      <c r="I59" s="86"/>
      <c r="J59" s="86"/>
      <c r="K59" s="1"/>
      <c r="L59" s="1"/>
      <c r="M59" s="1"/>
      <c r="N59" s="1"/>
      <c r="O59" s="1"/>
      <c r="P59" s="1"/>
    </row>
    <row r="60" spans="1:16" x14ac:dyDescent="0.2">
      <c r="A60" s="1"/>
      <c r="B60" s="1"/>
      <c r="C60" s="1"/>
      <c r="D60" s="96"/>
      <c r="E60" s="96"/>
      <c r="F60" s="96"/>
      <c r="G60" s="96"/>
      <c r="H60" s="1"/>
      <c r="I60" s="86"/>
      <c r="J60" s="86"/>
      <c r="K60" s="1"/>
      <c r="L60" s="1"/>
      <c r="M60" s="1"/>
      <c r="N60" s="1"/>
      <c r="O60" s="1"/>
      <c r="P60" s="1"/>
    </row>
    <row r="61" spans="1:16" x14ac:dyDescent="0.2">
      <c r="A61" s="1"/>
      <c r="B61" s="1"/>
      <c r="C61" s="1"/>
      <c r="D61" s="96"/>
      <c r="E61" s="96"/>
      <c r="F61" s="96"/>
      <c r="G61" s="96"/>
      <c r="H61" s="1"/>
      <c r="I61" s="86"/>
      <c r="J61" s="86"/>
      <c r="K61" s="1"/>
      <c r="L61" s="1"/>
      <c r="M61" s="1"/>
      <c r="N61" s="1"/>
      <c r="O61" s="1"/>
      <c r="P61" s="1"/>
    </row>
    <row r="62" spans="1:16" x14ac:dyDescent="0.2">
      <c r="A62" s="1"/>
      <c r="B62" s="1"/>
      <c r="C62" s="1"/>
      <c r="D62" s="96"/>
      <c r="E62" s="96"/>
      <c r="F62" s="96"/>
      <c r="G62" s="96"/>
      <c r="H62" s="1"/>
      <c r="I62" s="86"/>
      <c r="J62" s="86"/>
      <c r="K62" s="1"/>
      <c r="L62" s="1"/>
      <c r="M62" s="1"/>
      <c r="N62" s="1"/>
      <c r="O62" s="1"/>
      <c r="P62" s="1"/>
    </row>
    <row r="63" spans="1:16" x14ac:dyDescent="0.2">
      <c r="A63" s="1"/>
      <c r="B63" s="1"/>
      <c r="C63" s="1"/>
      <c r="D63" s="96"/>
      <c r="E63" s="96"/>
      <c r="F63" s="96"/>
      <c r="G63" s="96"/>
      <c r="H63" s="1"/>
      <c r="I63" s="86"/>
      <c r="J63" s="86"/>
      <c r="K63" s="1"/>
      <c r="L63" s="1"/>
      <c r="M63" s="1"/>
      <c r="N63" s="1"/>
      <c r="O63" s="1"/>
      <c r="P63" s="1"/>
    </row>
    <row r="64" spans="1:16" x14ac:dyDescent="0.2">
      <c r="A64" s="1"/>
      <c r="B64" s="1"/>
      <c r="C64" s="1"/>
      <c r="D64" s="96"/>
      <c r="E64" s="96"/>
      <c r="F64" s="96"/>
      <c r="G64" s="96"/>
      <c r="H64" s="1"/>
      <c r="I64" s="86"/>
      <c r="J64" s="86"/>
      <c r="K64" s="1"/>
      <c r="L64" s="1"/>
      <c r="M64" s="1"/>
      <c r="N64" s="1"/>
      <c r="O64" s="1"/>
      <c r="P64" s="1"/>
    </row>
    <row r="65" spans="1:16" x14ac:dyDescent="0.2">
      <c r="A65" s="1"/>
      <c r="B65" s="1"/>
      <c r="C65" s="1"/>
      <c r="D65" s="96"/>
      <c r="E65" s="96"/>
      <c r="F65" s="96"/>
      <c r="G65" s="96"/>
      <c r="H65" s="1"/>
      <c r="I65" s="86"/>
      <c r="J65" s="86"/>
      <c r="K65" s="1"/>
      <c r="L65" s="1"/>
      <c r="M65" s="1"/>
      <c r="N65" s="1"/>
      <c r="O65" s="1"/>
      <c r="P65" s="1"/>
    </row>
    <row r="66" spans="1:16" x14ac:dyDescent="0.2">
      <c r="A66" s="1"/>
      <c r="B66" s="1"/>
      <c r="C66" s="1"/>
      <c r="D66" s="96"/>
      <c r="E66" s="96"/>
      <c r="F66" s="96"/>
      <c r="G66" s="96"/>
      <c r="H66" s="1"/>
      <c r="I66" s="86"/>
      <c r="J66" s="86"/>
      <c r="K66" s="1"/>
      <c r="L66" s="1"/>
      <c r="M66" s="1"/>
      <c r="N66" s="1"/>
      <c r="O66" s="1"/>
      <c r="P66" s="1"/>
    </row>
    <row r="67" spans="1:16" x14ac:dyDescent="0.2">
      <c r="A67" s="1"/>
      <c r="B67" s="1"/>
      <c r="C67" s="1"/>
      <c r="D67" s="96"/>
      <c r="E67" s="96"/>
      <c r="F67" s="96"/>
      <c r="G67" s="96"/>
      <c r="H67" s="1"/>
      <c r="I67" s="86"/>
      <c r="J67" s="86"/>
      <c r="K67" s="1"/>
      <c r="L67" s="1"/>
      <c r="M67" s="1"/>
      <c r="N67" s="1"/>
      <c r="O67" s="1"/>
      <c r="P67" s="1"/>
    </row>
    <row r="68" spans="1:16" x14ac:dyDescent="0.2">
      <c r="A68" s="1"/>
      <c r="B68" s="1"/>
      <c r="C68" s="1"/>
      <c r="D68" s="96"/>
      <c r="E68" s="96"/>
      <c r="F68" s="96"/>
      <c r="G68" s="96"/>
      <c r="H68" s="1"/>
      <c r="I68" s="86"/>
      <c r="J68" s="86"/>
      <c r="K68" s="1"/>
      <c r="L68" s="1"/>
      <c r="M68" s="1"/>
      <c r="N68" s="1"/>
      <c r="O68" s="1"/>
      <c r="P68" s="1"/>
    </row>
    <row r="69" spans="1:16" x14ac:dyDescent="0.2">
      <c r="A69" s="1"/>
      <c r="B69" s="1"/>
      <c r="C69" s="1"/>
      <c r="D69" s="96"/>
      <c r="E69" s="96"/>
      <c r="F69" s="96"/>
      <c r="G69" s="96"/>
      <c r="H69" s="1"/>
      <c r="I69" s="86"/>
      <c r="J69" s="86"/>
      <c r="K69" s="1"/>
      <c r="L69" s="1"/>
      <c r="M69" s="1"/>
      <c r="N69" s="1"/>
      <c r="O69" s="1"/>
      <c r="P69" s="1"/>
    </row>
    <row r="70" spans="1:16" x14ac:dyDescent="0.2">
      <c r="A70" s="1"/>
      <c r="B70" s="1"/>
      <c r="C70" s="1"/>
      <c r="D70" s="96"/>
      <c r="E70" s="96"/>
      <c r="F70" s="96"/>
      <c r="G70" s="96"/>
      <c r="H70" s="1"/>
      <c r="I70" s="86"/>
      <c r="J70" s="86"/>
      <c r="K70" s="1"/>
      <c r="L70" s="1"/>
      <c r="M70" s="1"/>
      <c r="N70" s="1"/>
      <c r="O70" s="1"/>
      <c r="P70" s="1"/>
    </row>
    <row r="71" spans="1:16" x14ac:dyDescent="0.2">
      <c r="A71" s="1"/>
      <c r="B71" s="1"/>
      <c r="C71" s="1"/>
      <c r="D71" s="96"/>
      <c r="E71" s="96"/>
      <c r="F71" s="96"/>
      <c r="G71" s="96"/>
      <c r="H71" s="1"/>
      <c r="I71" s="86"/>
      <c r="J71" s="86"/>
      <c r="K71" s="1"/>
      <c r="L71" s="1"/>
      <c r="M71" s="1"/>
      <c r="N71" s="1"/>
      <c r="O71" s="1"/>
      <c r="P71" s="1"/>
    </row>
    <row r="72" spans="1:16" x14ac:dyDescent="0.2">
      <c r="A72" s="1"/>
      <c r="B72" s="1"/>
      <c r="C72" s="1"/>
      <c r="D72" s="96"/>
      <c r="E72" s="96"/>
      <c r="F72" s="96"/>
      <c r="G72" s="96"/>
      <c r="H72" s="1"/>
      <c r="I72" s="86"/>
      <c r="J72" s="86"/>
      <c r="K72" s="1"/>
      <c r="L72" s="1"/>
      <c r="M72" s="1"/>
      <c r="N72" s="1"/>
      <c r="O72" s="1"/>
      <c r="P72" s="1"/>
    </row>
    <row r="73" spans="1:16" x14ac:dyDescent="0.2">
      <c r="A73" s="1"/>
      <c r="B73" s="1"/>
      <c r="C73" s="1"/>
      <c r="D73" s="96"/>
      <c r="E73" s="96"/>
      <c r="F73" s="96"/>
      <c r="G73" s="96"/>
      <c r="H73" s="1"/>
      <c r="I73" s="86"/>
      <c r="J73" s="86"/>
      <c r="K73" s="1"/>
      <c r="L73" s="1"/>
      <c r="M73" s="1"/>
      <c r="N73" s="1"/>
      <c r="O73" s="1"/>
      <c r="P73" s="1"/>
    </row>
    <row r="74" spans="1:16" x14ac:dyDescent="0.2">
      <c r="A74" s="1"/>
      <c r="B74" s="1"/>
      <c r="C74" s="1"/>
      <c r="D74" s="96"/>
      <c r="E74" s="96"/>
      <c r="F74" s="96"/>
      <c r="G74" s="96"/>
      <c r="H74" s="1"/>
      <c r="I74" s="86"/>
      <c r="J74" s="86"/>
      <c r="K74" s="1"/>
      <c r="L74" s="1"/>
      <c r="M74" s="1"/>
      <c r="N74" s="1"/>
      <c r="O74" s="1"/>
      <c r="P74" s="1"/>
    </row>
    <row r="75" spans="1:16" x14ac:dyDescent="0.2">
      <c r="A75" s="1"/>
      <c r="B75" s="1"/>
      <c r="C75" s="1"/>
      <c r="D75" s="96"/>
      <c r="E75" s="96"/>
      <c r="F75" s="96"/>
      <c r="G75" s="96"/>
      <c r="H75" s="1"/>
      <c r="I75" s="86"/>
      <c r="J75" s="86"/>
      <c r="K75" s="1"/>
      <c r="L75" s="1"/>
      <c r="M75" s="1"/>
      <c r="N75" s="1"/>
      <c r="O75" s="1"/>
      <c r="P75" s="1"/>
    </row>
    <row r="76" spans="1:16" x14ac:dyDescent="0.2">
      <c r="A76" s="1"/>
      <c r="B76" s="1"/>
      <c r="C76" s="1"/>
      <c r="D76" s="96"/>
      <c r="E76" s="96"/>
      <c r="F76" s="96"/>
      <c r="G76" s="96"/>
      <c r="H76" s="1"/>
      <c r="I76" s="86"/>
      <c r="J76" s="86"/>
      <c r="K76" s="1"/>
      <c r="L76" s="1"/>
      <c r="M76" s="1"/>
      <c r="N76" s="1"/>
      <c r="O76" s="1"/>
      <c r="P76" s="1"/>
    </row>
  </sheetData>
  <mergeCells count="12">
    <mergeCell ref="A40:A41"/>
    <mergeCell ref="B34:B35"/>
    <mergeCell ref="P40:P45"/>
    <mergeCell ref="I57:J57"/>
    <mergeCell ref="P4:P5"/>
    <mergeCell ref="P19:P20"/>
    <mergeCell ref="P28:P29"/>
    <mergeCell ref="P34:P36"/>
    <mergeCell ref="P16:P18"/>
    <mergeCell ref="P6:P8"/>
    <mergeCell ref="P21:P23"/>
    <mergeCell ref="P46:P47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39"/>
  <sheetViews>
    <sheetView workbookViewId="0">
      <selection activeCell="J25" sqref="J25"/>
    </sheetView>
  </sheetViews>
  <sheetFormatPr defaultRowHeight="14.25" x14ac:dyDescent="0.2"/>
  <cols>
    <col min="1" max="1" width="13.09765625" customWidth="1"/>
    <col min="2" max="2" width="11.0976562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69921875" customWidth="1"/>
    <col min="12" max="12" width="8.09765625" customWidth="1"/>
    <col min="13" max="13" width="6.296875" customWidth="1"/>
    <col min="14" max="14" width="6.19921875" customWidth="1"/>
    <col min="15" max="15" width="9.8984375" customWidth="1"/>
    <col min="16" max="16" width="12.09765625" customWidth="1"/>
  </cols>
  <sheetData>
    <row r="1" spans="1:16" ht="15" thickBot="1" x14ac:dyDescent="0.25">
      <c r="A1" s="2" t="s">
        <v>229</v>
      </c>
      <c r="B1" s="2"/>
    </row>
    <row r="2" spans="1:16" ht="16.5" customHeight="1" thickBot="1" x14ac:dyDescent="0.25">
      <c r="A2" s="3" t="s">
        <v>1</v>
      </c>
      <c r="B2" s="4" t="s">
        <v>2</v>
      </c>
      <c r="C2" s="5" t="s">
        <v>95</v>
      </c>
      <c r="D2" s="5" t="s">
        <v>8</v>
      </c>
      <c r="E2" s="5" t="s">
        <v>9</v>
      </c>
      <c r="F2" s="5" t="s">
        <v>10</v>
      </c>
      <c r="G2" s="5" t="s">
        <v>11</v>
      </c>
      <c r="H2" s="5" t="s">
        <v>12</v>
      </c>
      <c r="I2" s="5" t="s">
        <v>19</v>
      </c>
      <c r="J2" s="5" t="s">
        <v>13</v>
      </c>
      <c r="K2" s="5" t="s">
        <v>6</v>
      </c>
      <c r="L2" s="5" t="s">
        <v>14</v>
      </c>
      <c r="M2" s="5" t="s">
        <v>30</v>
      </c>
      <c r="N2" s="5" t="s">
        <v>3</v>
      </c>
      <c r="O2" s="5" t="s">
        <v>39</v>
      </c>
      <c r="P2" s="6" t="s">
        <v>18</v>
      </c>
    </row>
    <row r="3" spans="1:16" ht="14.1" customHeight="1" x14ac:dyDescent="0.2">
      <c r="A3" s="490" t="s">
        <v>231</v>
      </c>
      <c r="B3" s="24" t="s">
        <v>232</v>
      </c>
      <c r="C3" s="24">
        <v>1</v>
      </c>
      <c r="D3" s="98"/>
      <c r="E3" s="98">
        <v>50.442</v>
      </c>
      <c r="F3" s="98">
        <v>50.505000000000003</v>
      </c>
      <c r="G3" s="98"/>
      <c r="H3" s="24" t="s">
        <v>15</v>
      </c>
      <c r="I3" s="26">
        <v>0</v>
      </c>
      <c r="J3" s="26">
        <v>63</v>
      </c>
      <c r="K3" s="24" t="s">
        <v>300</v>
      </c>
      <c r="L3" s="27">
        <f t="shared" ref="L3:L37" si="0">(J3/1000)*100</f>
        <v>6.3</v>
      </c>
      <c r="M3" s="24"/>
      <c r="N3" s="26">
        <v>63</v>
      </c>
      <c r="O3" s="24"/>
      <c r="P3" s="448" t="s">
        <v>233</v>
      </c>
    </row>
    <row r="4" spans="1:16" ht="14.1" customHeight="1" x14ac:dyDescent="0.2">
      <c r="A4" s="491"/>
      <c r="B4" s="10"/>
      <c r="C4" s="10"/>
      <c r="D4" s="102">
        <v>50.505000000000003</v>
      </c>
      <c r="E4" s="102">
        <v>50.534999999999997</v>
      </c>
      <c r="F4" s="102">
        <v>50.555</v>
      </c>
      <c r="G4" s="102">
        <v>50.585000000000001</v>
      </c>
      <c r="H4" s="10" t="s">
        <v>33</v>
      </c>
      <c r="I4" s="11">
        <v>250</v>
      </c>
      <c r="J4" s="11">
        <v>80</v>
      </c>
      <c r="K4" s="10" t="s">
        <v>300</v>
      </c>
      <c r="L4" s="27">
        <f t="shared" si="0"/>
        <v>8</v>
      </c>
      <c r="M4" s="10"/>
      <c r="N4" s="11">
        <v>80</v>
      </c>
      <c r="O4" s="10"/>
      <c r="P4" s="449"/>
    </row>
    <row r="5" spans="1:16" ht="14.1" customHeight="1" x14ac:dyDescent="0.2">
      <c r="A5" s="28"/>
      <c r="B5" s="10"/>
      <c r="C5" s="10"/>
      <c r="D5" s="102"/>
      <c r="E5" s="102">
        <v>50.585000000000001</v>
      </c>
      <c r="F5" s="102">
        <v>50.765999999999998</v>
      </c>
      <c r="G5" s="102"/>
      <c r="H5" s="10" t="s">
        <v>15</v>
      </c>
      <c r="I5" s="11">
        <v>0</v>
      </c>
      <c r="J5" s="11">
        <v>181</v>
      </c>
      <c r="K5" s="10" t="s">
        <v>300</v>
      </c>
      <c r="L5" s="27">
        <f t="shared" si="0"/>
        <v>18.099999999999998</v>
      </c>
      <c r="M5" s="10"/>
      <c r="N5" s="11">
        <v>181</v>
      </c>
      <c r="O5" s="10"/>
      <c r="P5" s="449"/>
    </row>
    <row r="6" spans="1:16" ht="14.1" customHeight="1" x14ac:dyDescent="0.2">
      <c r="A6" s="28"/>
      <c r="B6" s="10"/>
      <c r="C6" s="10"/>
      <c r="D6" s="102">
        <v>50.765999999999998</v>
      </c>
      <c r="E6" s="102">
        <v>50.790999999999997</v>
      </c>
      <c r="F6" s="102">
        <v>50.872</v>
      </c>
      <c r="G6" s="102">
        <v>50.896999999999998</v>
      </c>
      <c r="H6" s="10" t="s">
        <v>33</v>
      </c>
      <c r="I6" s="11">
        <v>250</v>
      </c>
      <c r="J6" s="11">
        <v>131</v>
      </c>
      <c r="K6" s="10" t="s">
        <v>300</v>
      </c>
      <c r="L6" s="27">
        <f t="shared" si="0"/>
        <v>13.100000000000001</v>
      </c>
      <c r="M6" s="10"/>
      <c r="N6" s="11">
        <v>131</v>
      </c>
      <c r="O6" s="10"/>
      <c r="P6" s="449"/>
    </row>
    <row r="7" spans="1:16" ht="14.1" customHeight="1" x14ac:dyDescent="0.2">
      <c r="A7" s="28"/>
      <c r="B7" s="10"/>
      <c r="C7" s="10"/>
      <c r="D7" s="102"/>
      <c r="E7" s="102">
        <v>50.896999999999998</v>
      </c>
      <c r="F7" s="102">
        <v>50.948</v>
      </c>
      <c r="G7" s="102"/>
      <c r="H7" s="10" t="s">
        <v>15</v>
      </c>
      <c r="I7" s="11">
        <v>0</v>
      </c>
      <c r="J7" s="11">
        <v>51</v>
      </c>
      <c r="K7" s="10" t="s">
        <v>300</v>
      </c>
      <c r="L7" s="27">
        <f t="shared" si="0"/>
        <v>5.0999999999999996</v>
      </c>
      <c r="M7" s="10"/>
      <c r="N7" s="11">
        <v>51</v>
      </c>
      <c r="O7" s="10"/>
      <c r="P7" s="458" t="s">
        <v>307</v>
      </c>
    </row>
    <row r="8" spans="1:16" ht="14.1" customHeight="1" x14ac:dyDescent="0.2">
      <c r="A8" s="28"/>
      <c r="B8" s="10"/>
      <c r="C8" s="10"/>
      <c r="D8" s="102">
        <v>50.948</v>
      </c>
      <c r="E8" s="102">
        <v>50.972000000000001</v>
      </c>
      <c r="F8" s="102">
        <v>51.161000000000001</v>
      </c>
      <c r="G8" s="102">
        <v>51.189</v>
      </c>
      <c r="H8" s="10" t="s">
        <v>33</v>
      </c>
      <c r="I8" s="11">
        <v>250</v>
      </c>
      <c r="J8" s="11">
        <v>241</v>
      </c>
      <c r="K8" s="10" t="s">
        <v>300</v>
      </c>
      <c r="L8" s="27">
        <f t="shared" si="0"/>
        <v>24.099999999999998</v>
      </c>
      <c r="M8" s="10"/>
      <c r="N8" s="11">
        <v>241</v>
      </c>
      <c r="O8" s="10"/>
      <c r="P8" s="458"/>
    </row>
    <row r="9" spans="1:16" ht="14.1" customHeight="1" x14ac:dyDescent="0.2">
      <c r="A9" s="28"/>
      <c r="B9" s="10"/>
      <c r="C9" s="10"/>
      <c r="D9" s="102"/>
      <c r="E9" s="102">
        <v>51.189</v>
      </c>
      <c r="F9" s="102">
        <v>51.228999999999999</v>
      </c>
      <c r="G9" s="102"/>
      <c r="H9" s="10" t="s">
        <v>15</v>
      </c>
      <c r="I9" s="11">
        <v>0</v>
      </c>
      <c r="J9" s="11">
        <v>40</v>
      </c>
      <c r="K9" s="10" t="s">
        <v>300</v>
      </c>
      <c r="L9" s="27">
        <f t="shared" si="0"/>
        <v>4</v>
      </c>
      <c r="M9" s="10"/>
      <c r="N9" s="11">
        <v>40</v>
      </c>
      <c r="O9" s="10"/>
      <c r="P9" s="165"/>
    </row>
    <row r="10" spans="1:16" ht="14.1" customHeight="1" x14ac:dyDescent="0.2">
      <c r="A10" s="28"/>
      <c r="B10" s="10"/>
      <c r="C10" s="10"/>
      <c r="D10" s="102">
        <v>51.228999999999999</v>
      </c>
      <c r="E10" s="102">
        <v>51.259</v>
      </c>
      <c r="F10" s="102">
        <v>51.274000000000001</v>
      </c>
      <c r="G10" s="102">
        <v>51.305999999999997</v>
      </c>
      <c r="H10" s="10" t="s">
        <v>20</v>
      </c>
      <c r="I10" s="11">
        <v>200</v>
      </c>
      <c r="J10" s="11">
        <v>77</v>
      </c>
      <c r="K10" s="10" t="s">
        <v>300</v>
      </c>
      <c r="L10" s="27">
        <f t="shared" si="0"/>
        <v>7.7</v>
      </c>
      <c r="M10" s="10"/>
      <c r="N10" s="11">
        <v>77</v>
      </c>
      <c r="O10" s="10"/>
      <c r="P10" s="165"/>
    </row>
    <row r="11" spans="1:16" ht="14.1" customHeight="1" x14ac:dyDescent="0.2">
      <c r="A11" s="28"/>
      <c r="B11" s="10"/>
      <c r="C11" s="10"/>
      <c r="D11" s="102"/>
      <c r="E11" s="102">
        <v>51.305999999999997</v>
      </c>
      <c r="F11" s="102">
        <v>51.365000000000002</v>
      </c>
      <c r="G11" s="102"/>
      <c r="H11" s="10" t="s">
        <v>15</v>
      </c>
      <c r="I11" s="11">
        <v>0</v>
      </c>
      <c r="J11" s="11">
        <v>59</v>
      </c>
      <c r="K11" s="10" t="s">
        <v>300</v>
      </c>
      <c r="L11" s="27">
        <f t="shared" si="0"/>
        <v>5.8999999999999995</v>
      </c>
      <c r="M11" s="10"/>
      <c r="N11" s="11">
        <v>59</v>
      </c>
      <c r="O11" s="10"/>
      <c r="P11" s="29"/>
    </row>
    <row r="12" spans="1:16" ht="14.1" customHeight="1" x14ac:dyDescent="0.2">
      <c r="A12" s="28"/>
      <c r="B12" s="10"/>
      <c r="C12" s="10"/>
      <c r="D12" s="102">
        <v>51.365000000000002</v>
      </c>
      <c r="E12" s="102">
        <v>51.395000000000003</v>
      </c>
      <c r="F12" s="102">
        <v>51.453000000000003</v>
      </c>
      <c r="G12" s="102">
        <v>51.482999999999997</v>
      </c>
      <c r="H12" s="10" t="s">
        <v>33</v>
      </c>
      <c r="I12" s="11">
        <v>200</v>
      </c>
      <c r="J12" s="11">
        <v>118</v>
      </c>
      <c r="K12" s="10" t="s">
        <v>300</v>
      </c>
      <c r="L12" s="27">
        <f t="shared" si="0"/>
        <v>11.799999999999999</v>
      </c>
      <c r="M12" s="10"/>
      <c r="N12" s="11">
        <v>118</v>
      </c>
      <c r="O12" s="10"/>
      <c r="P12" s="29"/>
    </row>
    <row r="13" spans="1:16" ht="14.1" customHeight="1" x14ac:dyDescent="0.2">
      <c r="A13" s="28"/>
      <c r="B13" s="10"/>
      <c r="C13" s="10"/>
      <c r="D13" s="102"/>
      <c r="E13" s="102">
        <v>51.482999999999997</v>
      </c>
      <c r="F13" s="102">
        <v>51.512</v>
      </c>
      <c r="G13" s="102"/>
      <c r="H13" s="10" t="s">
        <v>15</v>
      </c>
      <c r="I13" s="11">
        <v>0</v>
      </c>
      <c r="J13" s="11">
        <v>29</v>
      </c>
      <c r="K13" s="10" t="s">
        <v>300</v>
      </c>
      <c r="L13" s="27">
        <f t="shared" si="0"/>
        <v>2.9000000000000004</v>
      </c>
      <c r="M13" s="10"/>
      <c r="N13" s="11">
        <v>29</v>
      </c>
      <c r="O13" s="10"/>
      <c r="P13" s="29"/>
    </row>
    <row r="14" spans="1:16" ht="14.1" customHeight="1" x14ac:dyDescent="0.2">
      <c r="A14" s="28"/>
      <c r="B14" s="10"/>
      <c r="C14" s="10"/>
      <c r="D14" s="102">
        <v>51.512</v>
      </c>
      <c r="E14" s="102">
        <v>51.54</v>
      </c>
      <c r="F14" s="102">
        <v>51.573999999999998</v>
      </c>
      <c r="G14" s="102">
        <v>51.601999999999997</v>
      </c>
      <c r="H14" s="10" t="s">
        <v>33</v>
      </c>
      <c r="I14" s="11">
        <v>220</v>
      </c>
      <c r="J14" s="11">
        <v>90</v>
      </c>
      <c r="K14" s="10" t="s">
        <v>300</v>
      </c>
      <c r="L14" s="27">
        <f t="shared" si="0"/>
        <v>9</v>
      </c>
      <c r="M14" s="10"/>
      <c r="N14" s="11">
        <v>90</v>
      </c>
      <c r="O14" s="10"/>
      <c r="P14" s="29"/>
    </row>
    <row r="15" spans="1:16" ht="14.1" customHeight="1" x14ac:dyDescent="0.2">
      <c r="A15" s="28"/>
      <c r="B15" s="10"/>
      <c r="C15" s="10"/>
      <c r="D15" s="102"/>
      <c r="E15" s="102">
        <v>51.601999999999997</v>
      </c>
      <c r="F15" s="102">
        <v>51.631</v>
      </c>
      <c r="G15" s="102"/>
      <c r="H15" s="10" t="s">
        <v>15</v>
      </c>
      <c r="I15" s="11">
        <v>0</v>
      </c>
      <c r="J15" s="11">
        <v>29</v>
      </c>
      <c r="K15" s="10" t="s">
        <v>300</v>
      </c>
      <c r="L15" s="27">
        <f t="shared" si="0"/>
        <v>2.9000000000000004</v>
      </c>
      <c r="M15" s="10"/>
      <c r="N15" s="11">
        <v>29</v>
      </c>
      <c r="O15" s="10"/>
      <c r="P15" s="29"/>
    </row>
    <row r="16" spans="1:16" ht="14.1" customHeight="1" thickBot="1" x14ac:dyDescent="0.25">
      <c r="A16" s="30"/>
      <c r="B16" s="31"/>
      <c r="C16" s="31"/>
      <c r="D16" s="128"/>
      <c r="E16" s="128">
        <v>51.631</v>
      </c>
      <c r="F16" s="128">
        <v>51.664999999999999</v>
      </c>
      <c r="G16" s="128"/>
      <c r="H16" s="31" t="s">
        <v>20</v>
      </c>
      <c r="I16" s="33">
        <v>850</v>
      </c>
      <c r="J16" s="33">
        <v>34</v>
      </c>
      <c r="K16" s="31" t="s">
        <v>300</v>
      </c>
      <c r="L16" s="27">
        <f t="shared" si="0"/>
        <v>3.4000000000000004</v>
      </c>
      <c r="M16" s="31"/>
      <c r="N16" s="33">
        <v>34</v>
      </c>
      <c r="O16" s="31"/>
      <c r="P16" s="34"/>
    </row>
    <row r="17" spans="1:16" ht="14.1" customHeight="1" thickBot="1" x14ac:dyDescent="0.25">
      <c r="A17" s="3"/>
      <c r="B17" s="4"/>
      <c r="C17" s="4"/>
      <c r="D17" s="161"/>
      <c r="E17" s="161"/>
      <c r="F17" s="161"/>
      <c r="G17" s="161"/>
      <c r="H17" s="4"/>
      <c r="I17" s="66"/>
      <c r="J17" s="66">
        <f>SUM(J3:J16)</f>
        <v>1223</v>
      </c>
      <c r="K17" s="4"/>
      <c r="L17" s="89">
        <f>SUM(L3:L16)</f>
        <v>122.30000000000003</v>
      </c>
      <c r="M17" s="4"/>
      <c r="N17" s="66">
        <f>SUM(N3:N16)</f>
        <v>1223</v>
      </c>
      <c r="O17" s="4"/>
      <c r="P17" s="150"/>
    </row>
    <row r="18" spans="1:16" ht="14.1" customHeight="1" thickBot="1" x14ac:dyDescent="0.25">
      <c r="A18" s="9"/>
      <c r="B18" s="13" t="s">
        <v>234</v>
      </c>
      <c r="C18" s="13">
        <v>3</v>
      </c>
      <c r="D18" s="160"/>
      <c r="E18" s="160">
        <v>46.965000000000003</v>
      </c>
      <c r="F18" s="160">
        <v>47.466000000000001</v>
      </c>
      <c r="G18" s="160"/>
      <c r="H18" s="13" t="s">
        <v>15</v>
      </c>
      <c r="I18" s="14">
        <v>0</v>
      </c>
      <c r="J18" s="14">
        <v>501</v>
      </c>
      <c r="K18" s="13" t="s">
        <v>300</v>
      </c>
      <c r="L18" s="84">
        <f t="shared" si="0"/>
        <v>50.1</v>
      </c>
      <c r="M18" s="13"/>
      <c r="N18" s="236" t="s">
        <v>99</v>
      </c>
      <c r="O18" s="13"/>
      <c r="P18" s="15"/>
    </row>
    <row r="19" spans="1:16" ht="14.1" customHeight="1" thickBot="1" x14ac:dyDescent="0.25">
      <c r="A19" s="3"/>
      <c r="B19" s="4"/>
      <c r="C19" s="4"/>
      <c r="D19" s="161"/>
      <c r="E19" s="161"/>
      <c r="F19" s="161"/>
      <c r="G19" s="161"/>
      <c r="H19" s="4"/>
      <c r="I19" s="66"/>
      <c r="J19" s="66">
        <f>SUM(J18)</f>
        <v>501</v>
      </c>
      <c r="K19" s="4"/>
      <c r="L19" s="89">
        <f>SUM(L18)</f>
        <v>50.1</v>
      </c>
      <c r="M19" s="4"/>
      <c r="N19" s="4"/>
      <c r="O19" s="4"/>
      <c r="P19" s="150"/>
    </row>
    <row r="20" spans="1:16" ht="14.1" customHeight="1" x14ac:dyDescent="0.2">
      <c r="A20" s="75"/>
      <c r="B20" s="24" t="s">
        <v>235</v>
      </c>
      <c r="C20" s="24">
        <v>1</v>
      </c>
      <c r="D20" s="98">
        <v>76.477000000000004</v>
      </c>
      <c r="E20" s="98">
        <v>76.516999999999996</v>
      </c>
      <c r="F20" s="98">
        <v>76.655000000000001</v>
      </c>
      <c r="G20" s="98">
        <v>76.694999999999993</v>
      </c>
      <c r="H20" s="24" t="s">
        <v>33</v>
      </c>
      <c r="I20" s="26">
        <v>200</v>
      </c>
      <c r="J20" s="26">
        <v>218</v>
      </c>
      <c r="K20" s="24" t="s">
        <v>299</v>
      </c>
      <c r="L20" s="27">
        <f t="shared" si="0"/>
        <v>21.8</v>
      </c>
      <c r="M20" s="24"/>
      <c r="N20" s="26">
        <v>218</v>
      </c>
      <c r="O20" s="24"/>
      <c r="P20" s="448" t="s">
        <v>236</v>
      </c>
    </row>
    <row r="21" spans="1:16" ht="14.1" customHeight="1" x14ac:dyDescent="0.2">
      <c r="A21" s="28"/>
      <c r="B21" s="10"/>
      <c r="C21" s="10"/>
      <c r="D21" s="102">
        <v>76.694999999999993</v>
      </c>
      <c r="E21" s="102">
        <v>76.734999999999999</v>
      </c>
      <c r="F21" s="102">
        <v>76.783000000000001</v>
      </c>
      <c r="G21" s="102">
        <v>76.832999999999998</v>
      </c>
      <c r="H21" s="10" t="s">
        <v>20</v>
      </c>
      <c r="I21" s="11">
        <v>200</v>
      </c>
      <c r="J21" s="11">
        <v>138</v>
      </c>
      <c r="K21" s="10" t="s">
        <v>299</v>
      </c>
      <c r="L21" s="27">
        <f t="shared" si="0"/>
        <v>13.8</v>
      </c>
      <c r="M21" s="10"/>
      <c r="N21" s="11">
        <v>138</v>
      </c>
      <c r="O21" s="10"/>
      <c r="P21" s="447"/>
    </row>
    <row r="22" spans="1:16" ht="14.1" customHeight="1" x14ac:dyDescent="0.2">
      <c r="A22" s="28"/>
      <c r="B22" s="10"/>
      <c r="C22" s="10"/>
      <c r="D22" s="102"/>
      <c r="E22" s="102">
        <v>76.832999999999998</v>
      </c>
      <c r="F22" s="102">
        <v>76.858999999999995</v>
      </c>
      <c r="G22" s="102"/>
      <c r="H22" s="10" t="s">
        <v>15</v>
      </c>
      <c r="I22" s="11">
        <v>0</v>
      </c>
      <c r="J22" s="11">
        <v>26</v>
      </c>
      <c r="K22" s="10" t="s">
        <v>299</v>
      </c>
      <c r="L22" s="27">
        <f t="shared" si="0"/>
        <v>2.6</v>
      </c>
      <c r="M22" s="10"/>
      <c r="N22" s="11">
        <v>26</v>
      </c>
      <c r="O22" s="10"/>
      <c r="P22" s="287"/>
    </row>
    <row r="23" spans="1:16" ht="14.1" customHeight="1" x14ac:dyDescent="0.2">
      <c r="A23" s="28"/>
      <c r="B23" s="10"/>
      <c r="C23" s="10"/>
      <c r="D23" s="102"/>
      <c r="E23" s="102">
        <v>76.858999999999995</v>
      </c>
      <c r="F23" s="102">
        <v>76.965000000000003</v>
      </c>
      <c r="G23" s="102"/>
      <c r="H23" s="10" t="s">
        <v>33</v>
      </c>
      <c r="I23" s="11">
        <v>850</v>
      </c>
      <c r="J23" s="11">
        <v>106</v>
      </c>
      <c r="K23" s="10" t="s">
        <v>299</v>
      </c>
      <c r="L23" s="27">
        <f t="shared" si="0"/>
        <v>10.6</v>
      </c>
      <c r="M23" s="10"/>
      <c r="N23" s="11">
        <v>106</v>
      </c>
      <c r="O23" s="10"/>
      <c r="P23" s="287"/>
    </row>
    <row r="24" spans="1:16" ht="14.1" customHeight="1" thickBot="1" x14ac:dyDescent="0.25">
      <c r="A24" s="30"/>
      <c r="B24" s="31"/>
      <c r="C24" s="31"/>
      <c r="D24" s="128"/>
      <c r="E24" s="128">
        <v>76.965000000000003</v>
      </c>
      <c r="F24" s="128">
        <v>76.992000000000004</v>
      </c>
      <c r="G24" s="128"/>
      <c r="H24" s="31" t="s">
        <v>15</v>
      </c>
      <c r="I24" s="33">
        <v>0</v>
      </c>
      <c r="J24" s="33">
        <v>27</v>
      </c>
      <c r="K24" s="31" t="s">
        <v>299</v>
      </c>
      <c r="L24" s="32">
        <f t="shared" si="0"/>
        <v>2.7</v>
      </c>
      <c r="M24" s="31"/>
      <c r="N24" s="33">
        <v>27</v>
      </c>
      <c r="O24" s="31"/>
      <c r="P24" s="34"/>
    </row>
    <row r="25" spans="1:16" ht="14.1" customHeight="1" thickBot="1" x14ac:dyDescent="0.25">
      <c r="A25" s="3"/>
      <c r="B25" s="4"/>
      <c r="C25" s="4"/>
      <c r="D25" s="161"/>
      <c r="E25" s="161"/>
      <c r="F25" s="161"/>
      <c r="G25" s="161"/>
      <c r="H25" s="4"/>
      <c r="I25" s="66"/>
      <c r="J25" s="237">
        <f>SUM(J20:J24)</f>
        <v>515</v>
      </c>
      <c r="K25" s="4"/>
      <c r="L25" s="89">
        <f>SUM(L20:L24)</f>
        <v>51.500000000000007</v>
      </c>
      <c r="M25" s="4"/>
      <c r="N25" s="66">
        <f>SUM(N20:N24)</f>
        <v>515</v>
      </c>
      <c r="O25" s="4"/>
      <c r="P25" s="150"/>
    </row>
    <row r="26" spans="1:16" ht="14.1" customHeight="1" x14ac:dyDescent="0.2">
      <c r="A26" s="75"/>
      <c r="B26" s="24" t="s">
        <v>237</v>
      </c>
      <c r="C26" s="24">
        <v>1</v>
      </c>
      <c r="D26" s="98"/>
      <c r="E26" s="98">
        <v>83.066999999999993</v>
      </c>
      <c r="F26" s="98">
        <v>83.084000000000003</v>
      </c>
      <c r="G26" s="98"/>
      <c r="H26" s="24" t="s">
        <v>15</v>
      </c>
      <c r="I26" s="26">
        <v>0</v>
      </c>
      <c r="J26" s="26">
        <v>17</v>
      </c>
      <c r="K26" s="24" t="s">
        <v>308</v>
      </c>
      <c r="L26" s="27">
        <f t="shared" si="0"/>
        <v>1.7000000000000002</v>
      </c>
      <c r="M26" s="24"/>
      <c r="N26" s="26">
        <v>17</v>
      </c>
      <c r="O26" s="24"/>
      <c r="P26" s="448" t="s">
        <v>238</v>
      </c>
    </row>
    <row r="27" spans="1:16" ht="14.1" customHeight="1" x14ac:dyDescent="0.2">
      <c r="A27" s="28"/>
      <c r="B27" s="10"/>
      <c r="C27" s="10"/>
      <c r="D27" s="102">
        <v>83.084000000000003</v>
      </c>
      <c r="E27" s="102">
        <v>83.134</v>
      </c>
      <c r="F27" s="102">
        <v>83.179000000000002</v>
      </c>
      <c r="G27" s="102">
        <v>83.228999999999999</v>
      </c>
      <c r="H27" s="10" t="s">
        <v>33</v>
      </c>
      <c r="I27" s="11">
        <v>200</v>
      </c>
      <c r="J27" s="11">
        <v>145</v>
      </c>
      <c r="K27" s="10" t="s">
        <v>308</v>
      </c>
      <c r="L27" s="27">
        <f t="shared" si="0"/>
        <v>14.499999999999998</v>
      </c>
      <c r="M27" s="10"/>
      <c r="N27" s="11">
        <v>145</v>
      </c>
      <c r="O27" s="10"/>
      <c r="P27" s="447"/>
    </row>
    <row r="28" spans="1:16" ht="14.1" customHeight="1" x14ac:dyDescent="0.2">
      <c r="A28" s="28"/>
      <c r="B28" s="10"/>
      <c r="C28" s="10"/>
      <c r="D28" s="102"/>
      <c r="E28" s="102">
        <v>83.228999999999999</v>
      </c>
      <c r="F28" s="102">
        <v>83.406999999999996</v>
      </c>
      <c r="G28" s="102"/>
      <c r="H28" s="10" t="s">
        <v>15</v>
      </c>
      <c r="I28" s="11">
        <v>0</v>
      </c>
      <c r="J28" s="11">
        <v>178</v>
      </c>
      <c r="K28" s="10" t="s">
        <v>308</v>
      </c>
      <c r="L28" s="27">
        <f t="shared" si="0"/>
        <v>17.8</v>
      </c>
      <c r="M28" s="10"/>
      <c r="N28" s="11">
        <v>178</v>
      </c>
      <c r="O28" s="10"/>
      <c r="P28" s="29"/>
    </row>
    <row r="29" spans="1:16" ht="14.1" customHeight="1" x14ac:dyDescent="0.2">
      <c r="A29" s="28"/>
      <c r="B29" s="10"/>
      <c r="C29" s="10"/>
      <c r="D29" s="102">
        <v>83.406999999999996</v>
      </c>
      <c r="E29" s="102">
        <v>83.451999999999998</v>
      </c>
      <c r="F29" s="102">
        <v>83.47</v>
      </c>
      <c r="G29" s="102">
        <v>83.515000000000001</v>
      </c>
      <c r="H29" s="10" t="s">
        <v>20</v>
      </c>
      <c r="I29" s="11">
        <v>200</v>
      </c>
      <c r="J29" s="11">
        <v>108</v>
      </c>
      <c r="K29" s="10" t="s">
        <v>308</v>
      </c>
      <c r="L29" s="27">
        <f t="shared" si="0"/>
        <v>10.8</v>
      </c>
      <c r="M29" s="10"/>
      <c r="N29" s="11">
        <v>108</v>
      </c>
      <c r="O29" s="10"/>
      <c r="P29" s="29"/>
    </row>
    <row r="30" spans="1:16" ht="14.1" customHeight="1" x14ac:dyDescent="0.2">
      <c r="A30" s="28"/>
      <c r="B30" s="10"/>
      <c r="C30" s="10"/>
      <c r="D30" s="102"/>
      <c r="E30" s="102">
        <v>83.515000000000001</v>
      </c>
      <c r="F30" s="102">
        <v>83.709000000000003</v>
      </c>
      <c r="G30" s="102"/>
      <c r="H30" s="10" t="s">
        <v>15</v>
      </c>
      <c r="I30" s="11">
        <v>0</v>
      </c>
      <c r="J30" s="11">
        <v>194</v>
      </c>
      <c r="K30" s="10" t="s">
        <v>308</v>
      </c>
      <c r="L30" s="27">
        <f t="shared" si="0"/>
        <v>19.400000000000002</v>
      </c>
      <c r="M30" s="10"/>
      <c r="N30" s="11">
        <v>194</v>
      </c>
      <c r="O30" s="10"/>
      <c r="P30" s="29"/>
    </row>
    <row r="31" spans="1:16" ht="14.1" customHeight="1" x14ac:dyDescent="0.2">
      <c r="A31" s="28"/>
      <c r="B31" s="10"/>
      <c r="C31" s="10"/>
      <c r="D31" s="102">
        <v>83.709000000000003</v>
      </c>
      <c r="E31" s="102">
        <v>83.739000000000004</v>
      </c>
      <c r="F31" s="102">
        <v>83.813999999999993</v>
      </c>
      <c r="G31" s="102">
        <v>83.843999999999994</v>
      </c>
      <c r="H31" s="10" t="s">
        <v>20</v>
      </c>
      <c r="I31" s="11">
        <v>382</v>
      </c>
      <c r="J31" s="11">
        <v>135</v>
      </c>
      <c r="K31" s="10" t="s">
        <v>308</v>
      </c>
      <c r="L31" s="27">
        <f t="shared" si="0"/>
        <v>13.5</v>
      </c>
      <c r="M31" s="10"/>
      <c r="N31" s="11">
        <v>135</v>
      </c>
      <c r="O31" s="10"/>
      <c r="P31" s="29"/>
    </row>
    <row r="32" spans="1:16" ht="14.1" customHeight="1" x14ac:dyDescent="0.2">
      <c r="A32" s="28"/>
      <c r="B32" s="10"/>
      <c r="C32" s="10"/>
      <c r="D32" s="102"/>
      <c r="E32" s="102">
        <v>83.843999999999994</v>
      </c>
      <c r="F32" s="102">
        <v>83.905000000000001</v>
      </c>
      <c r="G32" s="102"/>
      <c r="H32" s="10" t="s">
        <v>15</v>
      </c>
      <c r="I32" s="11">
        <v>0</v>
      </c>
      <c r="J32" s="11">
        <v>61</v>
      </c>
      <c r="K32" s="10" t="s">
        <v>308</v>
      </c>
      <c r="L32" s="27">
        <f t="shared" si="0"/>
        <v>6.1</v>
      </c>
      <c r="M32" s="10"/>
      <c r="N32" s="11">
        <v>61</v>
      </c>
      <c r="O32" s="10"/>
      <c r="P32" s="29"/>
    </row>
    <row r="33" spans="1:16" ht="14.1" customHeight="1" x14ac:dyDescent="0.2">
      <c r="A33" s="28"/>
      <c r="B33" s="10"/>
      <c r="C33" s="10"/>
      <c r="D33" s="102">
        <v>83.905000000000001</v>
      </c>
      <c r="E33" s="102">
        <v>83.923000000000002</v>
      </c>
      <c r="F33" s="102">
        <v>83.977999999999994</v>
      </c>
      <c r="G33" s="102">
        <v>83.994</v>
      </c>
      <c r="H33" s="10" t="s">
        <v>20</v>
      </c>
      <c r="I33" s="11">
        <v>650</v>
      </c>
      <c r="J33" s="11">
        <v>89</v>
      </c>
      <c r="K33" s="10" t="s">
        <v>308</v>
      </c>
      <c r="L33" s="27">
        <f t="shared" si="0"/>
        <v>8.9</v>
      </c>
      <c r="M33" s="10"/>
      <c r="N33" s="11">
        <v>89</v>
      </c>
      <c r="O33" s="10"/>
      <c r="P33" s="29"/>
    </row>
    <row r="34" spans="1:16" ht="14.1" customHeight="1" x14ac:dyDescent="0.2">
      <c r="A34" s="28"/>
      <c r="B34" s="10"/>
      <c r="C34" s="10"/>
      <c r="D34" s="102"/>
      <c r="E34" s="102">
        <v>83.994</v>
      </c>
      <c r="F34" s="102">
        <v>84.009</v>
      </c>
      <c r="G34" s="102"/>
      <c r="H34" s="10" t="s">
        <v>15</v>
      </c>
      <c r="I34" s="11">
        <v>0</v>
      </c>
      <c r="J34" s="11">
        <v>15</v>
      </c>
      <c r="K34" s="10" t="s">
        <v>308</v>
      </c>
      <c r="L34" s="27">
        <f t="shared" si="0"/>
        <v>1.5</v>
      </c>
      <c r="M34" s="10"/>
      <c r="N34" s="11">
        <v>15</v>
      </c>
      <c r="O34" s="10"/>
      <c r="P34" s="29"/>
    </row>
    <row r="35" spans="1:16" ht="14.1" customHeight="1" x14ac:dyDescent="0.2">
      <c r="A35" s="28"/>
      <c r="B35" s="10"/>
      <c r="C35" s="10"/>
      <c r="D35" s="102">
        <v>84.009</v>
      </c>
      <c r="E35" s="102">
        <v>84.049000000000007</v>
      </c>
      <c r="F35" s="102">
        <v>84.066000000000003</v>
      </c>
      <c r="G35" s="102">
        <v>84.105999999999995</v>
      </c>
      <c r="H35" s="10" t="s">
        <v>33</v>
      </c>
      <c r="I35" s="11">
        <v>200</v>
      </c>
      <c r="J35" s="11">
        <v>97</v>
      </c>
      <c r="K35" s="10" t="s">
        <v>308</v>
      </c>
      <c r="L35" s="27">
        <f t="shared" si="0"/>
        <v>9.7000000000000011</v>
      </c>
      <c r="M35" s="10"/>
      <c r="N35" s="11">
        <v>97</v>
      </c>
      <c r="O35" s="10"/>
      <c r="P35" s="29"/>
    </row>
    <row r="36" spans="1:16" ht="14.1" customHeight="1" x14ac:dyDescent="0.2">
      <c r="A36" s="28"/>
      <c r="B36" s="10"/>
      <c r="C36" s="10"/>
      <c r="D36" s="102"/>
      <c r="E36" s="102">
        <v>84.105999999999995</v>
      </c>
      <c r="F36" s="102">
        <v>84.168999999999997</v>
      </c>
      <c r="G36" s="102"/>
      <c r="H36" s="10" t="s">
        <v>15</v>
      </c>
      <c r="I36" s="11">
        <v>0</v>
      </c>
      <c r="J36" s="11">
        <v>63</v>
      </c>
      <c r="K36" s="10" t="s">
        <v>308</v>
      </c>
      <c r="L36" s="27">
        <f t="shared" si="0"/>
        <v>6.3</v>
      </c>
      <c r="M36" s="10"/>
      <c r="N36" s="11">
        <v>63</v>
      </c>
      <c r="O36" s="10"/>
      <c r="P36" s="29"/>
    </row>
    <row r="37" spans="1:16" ht="14.1" customHeight="1" thickBot="1" x14ac:dyDescent="0.25">
      <c r="A37" s="30"/>
      <c r="B37" s="31"/>
      <c r="C37" s="31"/>
      <c r="D37" s="128">
        <v>84.168999999999997</v>
      </c>
      <c r="E37" s="128">
        <v>84.203999999999994</v>
      </c>
      <c r="F37" s="128">
        <v>84.299000000000007</v>
      </c>
      <c r="G37" s="128">
        <v>84.338999999999999</v>
      </c>
      <c r="H37" s="31" t="s">
        <v>20</v>
      </c>
      <c r="I37" s="33">
        <v>284</v>
      </c>
      <c r="J37" s="33">
        <v>170</v>
      </c>
      <c r="K37" s="31" t="s">
        <v>308</v>
      </c>
      <c r="L37" s="32">
        <f t="shared" si="0"/>
        <v>17</v>
      </c>
      <c r="M37" s="31"/>
      <c r="N37" s="33">
        <v>170</v>
      </c>
      <c r="O37" s="31"/>
      <c r="P37" s="34"/>
    </row>
    <row r="38" spans="1:16" ht="14.1" customHeight="1" thickBot="1" x14ac:dyDescent="0.25">
      <c r="A38" s="3"/>
      <c r="B38" s="4"/>
      <c r="C38" s="4"/>
      <c r="D38" s="4"/>
      <c r="E38" s="4"/>
      <c r="F38" s="4"/>
      <c r="G38" s="4"/>
      <c r="H38" s="4"/>
      <c r="I38" s="4"/>
      <c r="J38" s="66">
        <f>SUM(J26:J37)</f>
        <v>1272</v>
      </c>
      <c r="K38" s="4"/>
      <c r="L38" s="89">
        <f>SUM(L26:L37)</f>
        <v>127.2</v>
      </c>
      <c r="M38" s="4"/>
      <c r="N38" s="66">
        <f>SUM(N26:N37)</f>
        <v>1272</v>
      </c>
      <c r="O38" s="4"/>
      <c r="P38" s="150"/>
    </row>
    <row r="39" spans="1:16" ht="14.1" customHeight="1" thickBot="1" x14ac:dyDescent="0.25">
      <c r="A39" s="351"/>
      <c r="B39" s="352"/>
      <c r="C39" s="352"/>
      <c r="D39" s="356"/>
      <c r="E39" s="356"/>
      <c r="F39" s="356"/>
      <c r="G39" s="356"/>
      <c r="H39" s="352"/>
      <c r="I39" s="492">
        <f>J17+J19+J25+J38</f>
        <v>3511</v>
      </c>
      <c r="J39" s="492"/>
      <c r="K39" s="352"/>
      <c r="L39" s="358">
        <f>L17+L19+L25+L38</f>
        <v>351.1</v>
      </c>
      <c r="M39" s="352"/>
      <c r="N39" s="357">
        <f>N17+N25+N38</f>
        <v>3010</v>
      </c>
      <c r="O39" s="352"/>
      <c r="P39" s="368"/>
    </row>
  </sheetData>
  <mergeCells count="6">
    <mergeCell ref="A3:A4"/>
    <mergeCell ref="P3:P6"/>
    <mergeCell ref="P20:P21"/>
    <mergeCell ref="I39:J39"/>
    <mergeCell ref="P26:P27"/>
    <mergeCell ref="P7:P8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38"/>
  <sheetViews>
    <sheetView workbookViewId="0">
      <selection activeCell="R14" sqref="R14"/>
    </sheetView>
  </sheetViews>
  <sheetFormatPr defaultRowHeight="14.25" x14ac:dyDescent="0.2"/>
  <cols>
    <col min="1" max="1" width="11.8984375" customWidth="1"/>
    <col min="2" max="2" width="11.0976562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7.8984375" customWidth="1"/>
    <col min="12" max="12" width="8.09765625" customWidth="1"/>
    <col min="13" max="13" width="6.296875" customWidth="1"/>
    <col min="14" max="14" width="5.69921875" customWidth="1"/>
    <col min="15" max="15" width="9.8984375" customWidth="1"/>
    <col min="16" max="16" width="12.5" customWidth="1"/>
  </cols>
  <sheetData>
    <row r="1" spans="1:16" x14ac:dyDescent="0.2">
      <c r="A1" s="2" t="s">
        <v>244</v>
      </c>
      <c r="B1" s="2"/>
    </row>
    <row r="2" spans="1:16" ht="15" thickBot="1" x14ac:dyDescent="0.25"/>
    <row r="3" spans="1:16" ht="15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ht="21" x14ac:dyDescent="0.2">
      <c r="A4" s="75" t="s">
        <v>245</v>
      </c>
      <c r="B4" s="24" t="s">
        <v>246</v>
      </c>
      <c r="C4" s="24">
        <v>3</v>
      </c>
      <c r="D4" s="98"/>
      <c r="E4" s="98">
        <v>180.03899999999999</v>
      </c>
      <c r="F4" s="98">
        <v>180.33600000000001</v>
      </c>
      <c r="G4" s="98"/>
      <c r="H4" s="24" t="s">
        <v>15</v>
      </c>
      <c r="I4" s="26">
        <v>0</v>
      </c>
      <c r="J4" s="26">
        <v>297</v>
      </c>
      <c r="K4" s="24" t="s">
        <v>309</v>
      </c>
      <c r="L4" s="27">
        <f t="shared" ref="L4:L34" si="0">(J4/1000)*100</f>
        <v>29.7</v>
      </c>
      <c r="M4" s="24"/>
      <c r="N4" s="24" t="s">
        <v>99</v>
      </c>
      <c r="O4" s="410" t="s">
        <v>249</v>
      </c>
      <c r="P4" s="194" t="s">
        <v>252</v>
      </c>
    </row>
    <row r="5" spans="1:16" x14ac:dyDescent="0.2">
      <c r="A5" s="117"/>
      <c r="B5" s="43"/>
      <c r="C5" s="43"/>
      <c r="D5" s="105"/>
      <c r="E5" s="105">
        <v>180.33600000000001</v>
      </c>
      <c r="F5" s="105">
        <v>180.36099999999999</v>
      </c>
      <c r="G5" s="105"/>
      <c r="H5" s="43" t="s">
        <v>15</v>
      </c>
      <c r="I5" s="44">
        <v>0</v>
      </c>
      <c r="J5" s="44">
        <v>0</v>
      </c>
      <c r="K5" s="43"/>
      <c r="L5" s="369">
        <f t="shared" si="0"/>
        <v>0</v>
      </c>
      <c r="M5" s="43"/>
      <c r="N5" s="43" t="s">
        <v>99</v>
      </c>
      <c r="O5" s="493"/>
      <c r="P5" s="45" t="s">
        <v>247</v>
      </c>
    </row>
    <row r="6" spans="1:16" ht="21" x14ac:dyDescent="0.2">
      <c r="A6" s="74"/>
      <c r="B6" s="12"/>
      <c r="C6" s="12"/>
      <c r="D6" s="99"/>
      <c r="E6" s="99">
        <v>180.36099999999999</v>
      </c>
      <c r="F6" s="99">
        <v>180.768</v>
      </c>
      <c r="G6" s="99"/>
      <c r="H6" s="12" t="s">
        <v>15</v>
      </c>
      <c r="I6" s="39">
        <v>0</v>
      </c>
      <c r="J6" s="39">
        <v>407</v>
      </c>
      <c r="K6" s="12" t="s">
        <v>309</v>
      </c>
      <c r="L6" s="38">
        <f t="shared" si="0"/>
        <v>40.699999999999996</v>
      </c>
      <c r="M6" s="12"/>
      <c r="N6" s="12" t="s">
        <v>99</v>
      </c>
      <c r="O6" s="411"/>
      <c r="P6" s="239" t="s">
        <v>264</v>
      </c>
    </row>
    <row r="7" spans="1:16" x14ac:dyDescent="0.2">
      <c r="A7" s="35"/>
      <c r="B7" s="36"/>
      <c r="C7" s="36">
        <v>5</v>
      </c>
      <c r="D7" s="195"/>
      <c r="E7" s="195">
        <v>180.06399999999999</v>
      </c>
      <c r="F7" s="195">
        <v>180.26</v>
      </c>
      <c r="G7" s="195"/>
      <c r="H7" s="36" t="s">
        <v>15</v>
      </c>
      <c r="I7" s="37">
        <v>0</v>
      </c>
      <c r="J7" s="37">
        <v>196</v>
      </c>
      <c r="K7" s="36" t="s">
        <v>309</v>
      </c>
      <c r="L7" s="207">
        <f t="shared" si="0"/>
        <v>19.600000000000001</v>
      </c>
      <c r="M7" s="36"/>
      <c r="N7" s="36" t="s">
        <v>99</v>
      </c>
      <c r="O7" s="494" t="s">
        <v>250</v>
      </c>
      <c r="P7" s="196"/>
    </row>
    <row r="8" spans="1:16" x14ac:dyDescent="0.2">
      <c r="A8" s="28"/>
      <c r="B8" s="10"/>
      <c r="C8" s="10"/>
      <c r="D8" s="102"/>
      <c r="E8" s="105">
        <v>180.26</v>
      </c>
      <c r="F8" s="105">
        <v>180.32599999999999</v>
      </c>
      <c r="G8" s="105"/>
      <c r="H8" s="43" t="s">
        <v>15</v>
      </c>
      <c r="I8" s="44">
        <v>0</v>
      </c>
      <c r="J8" s="44">
        <v>0</v>
      </c>
      <c r="K8" s="43"/>
      <c r="L8" s="369">
        <f t="shared" si="0"/>
        <v>0</v>
      </c>
      <c r="M8" s="43"/>
      <c r="N8" s="43" t="s">
        <v>99</v>
      </c>
      <c r="O8" s="493"/>
      <c r="P8" s="45" t="s">
        <v>248</v>
      </c>
    </row>
    <row r="9" spans="1:16" ht="21.75" thickBot="1" x14ac:dyDescent="0.25">
      <c r="A9" s="76"/>
      <c r="B9" s="53"/>
      <c r="C9" s="53"/>
      <c r="D9" s="100"/>
      <c r="E9" s="100">
        <v>180.32599999999999</v>
      </c>
      <c r="F9" s="100">
        <v>180.74</v>
      </c>
      <c r="G9" s="100"/>
      <c r="H9" s="53" t="s">
        <v>15</v>
      </c>
      <c r="I9" s="57">
        <v>0</v>
      </c>
      <c r="J9" s="57">
        <v>414</v>
      </c>
      <c r="K9" s="53" t="s">
        <v>309</v>
      </c>
      <c r="L9" s="87">
        <f t="shared" si="0"/>
        <v>41.4</v>
      </c>
      <c r="M9" s="53"/>
      <c r="N9" s="53" t="s">
        <v>99</v>
      </c>
      <c r="O9" s="411"/>
      <c r="P9" s="238" t="s">
        <v>265</v>
      </c>
    </row>
    <row r="10" spans="1:16" ht="15" thickBot="1" x14ac:dyDescent="0.25">
      <c r="A10" s="63"/>
      <c r="B10" s="64"/>
      <c r="C10" s="64"/>
      <c r="D10" s="110"/>
      <c r="E10" s="110"/>
      <c r="F10" s="110"/>
      <c r="G10" s="110"/>
      <c r="H10" s="64"/>
      <c r="I10" s="65"/>
      <c r="J10" s="66">
        <f>SUM(J4:J9)</f>
        <v>1314</v>
      </c>
      <c r="K10" s="64"/>
      <c r="L10" s="89">
        <f>SUM(L4:L9)</f>
        <v>131.4</v>
      </c>
      <c r="M10" s="64"/>
      <c r="N10" s="64"/>
      <c r="O10" s="64"/>
      <c r="P10" s="67"/>
    </row>
    <row r="11" spans="1:16" x14ac:dyDescent="0.2">
      <c r="A11" s="490" t="s">
        <v>231</v>
      </c>
      <c r="B11" s="472" t="s">
        <v>251</v>
      </c>
      <c r="C11" s="24">
        <v>1</v>
      </c>
      <c r="D11" s="98"/>
      <c r="E11" s="98">
        <v>32.5</v>
      </c>
      <c r="F11" s="98">
        <v>32.561</v>
      </c>
      <c r="G11" s="98"/>
      <c r="H11" s="24" t="s">
        <v>15</v>
      </c>
      <c r="I11" s="26">
        <v>0</v>
      </c>
      <c r="J11" s="26">
        <v>61</v>
      </c>
      <c r="K11" s="24" t="s">
        <v>310</v>
      </c>
      <c r="L11" s="25">
        <f t="shared" si="0"/>
        <v>6.1</v>
      </c>
      <c r="M11" s="24"/>
      <c r="N11" s="26">
        <v>61</v>
      </c>
      <c r="O11" s="24"/>
      <c r="P11" s="448" t="s">
        <v>351</v>
      </c>
    </row>
    <row r="12" spans="1:16" x14ac:dyDescent="0.2">
      <c r="A12" s="491"/>
      <c r="B12" s="495"/>
      <c r="C12" s="10"/>
      <c r="D12" s="102">
        <v>32.561</v>
      </c>
      <c r="E12" s="102">
        <v>32.600999999999999</v>
      </c>
      <c r="F12" s="102">
        <v>32.616999999999997</v>
      </c>
      <c r="G12" s="102">
        <v>32.656999999999996</v>
      </c>
      <c r="H12" s="10" t="s">
        <v>20</v>
      </c>
      <c r="I12" s="11">
        <v>202</v>
      </c>
      <c r="J12" s="11">
        <v>96</v>
      </c>
      <c r="K12" s="10" t="s">
        <v>310</v>
      </c>
      <c r="L12" s="27">
        <f t="shared" si="0"/>
        <v>9.6</v>
      </c>
      <c r="M12" s="10"/>
      <c r="N12" s="11">
        <v>96</v>
      </c>
      <c r="O12" s="10"/>
      <c r="P12" s="449"/>
    </row>
    <row r="13" spans="1:16" x14ac:dyDescent="0.2">
      <c r="A13" s="28"/>
      <c r="B13" s="10"/>
      <c r="C13" s="10"/>
      <c r="D13" s="102"/>
      <c r="E13" s="102">
        <v>32.656999999999996</v>
      </c>
      <c r="F13" s="102">
        <v>32.69</v>
      </c>
      <c r="G13" s="102"/>
      <c r="H13" s="10" t="s">
        <v>15</v>
      </c>
      <c r="I13" s="11">
        <v>0</v>
      </c>
      <c r="J13" s="11">
        <v>33</v>
      </c>
      <c r="K13" s="10" t="s">
        <v>310</v>
      </c>
      <c r="L13" s="27">
        <f t="shared" si="0"/>
        <v>3.3000000000000003</v>
      </c>
      <c r="M13" s="10"/>
      <c r="N13" s="11">
        <v>33</v>
      </c>
      <c r="O13" s="10"/>
      <c r="P13" s="449"/>
    </row>
    <row r="14" spans="1:16" x14ac:dyDescent="0.2">
      <c r="A14" s="28"/>
      <c r="B14" s="10"/>
      <c r="C14" s="10"/>
      <c r="D14" s="102">
        <v>32.69</v>
      </c>
      <c r="E14" s="102">
        <v>32.729999999999997</v>
      </c>
      <c r="F14" s="102">
        <v>32.804000000000002</v>
      </c>
      <c r="G14" s="102"/>
      <c r="H14" s="10" t="s">
        <v>33</v>
      </c>
      <c r="I14" s="11">
        <v>377</v>
      </c>
      <c r="J14" s="11">
        <v>114</v>
      </c>
      <c r="K14" s="10" t="s">
        <v>310</v>
      </c>
      <c r="L14" s="27">
        <f t="shared" si="0"/>
        <v>11.4</v>
      </c>
      <c r="M14" s="10"/>
      <c r="N14" s="11">
        <v>114</v>
      </c>
      <c r="O14" s="10"/>
      <c r="P14" s="449"/>
    </row>
    <row r="15" spans="1:16" x14ac:dyDescent="0.2">
      <c r="A15" s="28"/>
      <c r="B15" s="10"/>
      <c r="C15" s="10"/>
      <c r="D15" s="102"/>
      <c r="E15" s="102">
        <v>32.804000000000002</v>
      </c>
      <c r="F15" s="102">
        <v>32.883000000000003</v>
      </c>
      <c r="G15" s="102">
        <v>32.923000000000002</v>
      </c>
      <c r="H15" s="10" t="s">
        <v>33</v>
      </c>
      <c r="I15" s="11">
        <v>396</v>
      </c>
      <c r="J15" s="11">
        <v>119</v>
      </c>
      <c r="K15" s="10" t="s">
        <v>310</v>
      </c>
      <c r="L15" s="27">
        <f t="shared" si="0"/>
        <v>11.899999999999999</v>
      </c>
      <c r="M15" s="10"/>
      <c r="N15" s="11">
        <v>119</v>
      </c>
      <c r="O15" s="10"/>
      <c r="P15" s="29"/>
    </row>
    <row r="16" spans="1:16" x14ac:dyDescent="0.2">
      <c r="A16" s="28"/>
      <c r="B16" s="10"/>
      <c r="C16" s="10"/>
      <c r="D16" s="102"/>
      <c r="E16" s="102">
        <v>32.923000000000002</v>
      </c>
      <c r="F16" s="102">
        <v>32.997</v>
      </c>
      <c r="G16" s="102"/>
      <c r="H16" s="10" t="s">
        <v>15</v>
      </c>
      <c r="I16" s="11">
        <v>0</v>
      </c>
      <c r="J16" s="11">
        <v>74</v>
      </c>
      <c r="K16" s="10" t="s">
        <v>310</v>
      </c>
      <c r="L16" s="27">
        <f t="shared" si="0"/>
        <v>7.3999999999999995</v>
      </c>
      <c r="M16" s="10"/>
      <c r="N16" s="11">
        <v>74</v>
      </c>
      <c r="O16" s="10"/>
      <c r="P16" s="29"/>
    </row>
    <row r="17" spans="1:16" x14ac:dyDescent="0.2">
      <c r="A17" s="28"/>
      <c r="B17" s="10"/>
      <c r="C17" s="10"/>
      <c r="D17" s="102">
        <v>32.997</v>
      </c>
      <c r="E17" s="102">
        <v>33.046999999999997</v>
      </c>
      <c r="F17" s="102">
        <v>33.093000000000004</v>
      </c>
      <c r="G17" s="102">
        <v>33.133000000000003</v>
      </c>
      <c r="H17" s="10" t="s">
        <v>20</v>
      </c>
      <c r="I17" s="11">
        <v>248</v>
      </c>
      <c r="J17" s="11">
        <v>136</v>
      </c>
      <c r="K17" s="10" t="s">
        <v>310</v>
      </c>
      <c r="L17" s="27">
        <f t="shared" si="0"/>
        <v>13.600000000000001</v>
      </c>
      <c r="M17" s="10"/>
      <c r="N17" s="11">
        <v>136</v>
      </c>
      <c r="O17" s="10"/>
      <c r="P17" s="29"/>
    </row>
    <row r="18" spans="1:16" x14ac:dyDescent="0.2">
      <c r="A18" s="28"/>
      <c r="B18" s="10"/>
      <c r="C18" s="10"/>
      <c r="D18" s="102"/>
      <c r="E18" s="102">
        <v>33.133000000000003</v>
      </c>
      <c r="F18" s="102">
        <v>33.203000000000003</v>
      </c>
      <c r="G18" s="102"/>
      <c r="H18" s="10" t="s">
        <v>15</v>
      </c>
      <c r="I18" s="11">
        <v>0</v>
      </c>
      <c r="J18" s="11">
        <v>70</v>
      </c>
      <c r="K18" s="10" t="s">
        <v>310</v>
      </c>
      <c r="L18" s="27">
        <f t="shared" si="0"/>
        <v>7.0000000000000009</v>
      </c>
      <c r="M18" s="10"/>
      <c r="N18" s="11">
        <v>70</v>
      </c>
      <c r="O18" s="10"/>
      <c r="P18" s="29"/>
    </row>
    <row r="19" spans="1:16" x14ac:dyDescent="0.2">
      <c r="A19" s="28"/>
      <c r="B19" s="10"/>
      <c r="C19" s="10"/>
      <c r="D19" s="102">
        <v>33.203000000000003</v>
      </c>
      <c r="E19" s="102">
        <v>33.243000000000002</v>
      </c>
      <c r="F19" s="102">
        <v>33.347999999999999</v>
      </c>
      <c r="G19" s="102">
        <v>33.387999999999998</v>
      </c>
      <c r="H19" s="10" t="s">
        <v>33</v>
      </c>
      <c r="I19" s="11">
        <v>292</v>
      </c>
      <c r="J19" s="11">
        <v>185</v>
      </c>
      <c r="K19" s="10" t="s">
        <v>310</v>
      </c>
      <c r="L19" s="27">
        <f t="shared" si="0"/>
        <v>18.5</v>
      </c>
      <c r="M19" s="10"/>
      <c r="N19" s="11">
        <v>185</v>
      </c>
      <c r="O19" s="10"/>
      <c r="P19" s="29"/>
    </row>
    <row r="20" spans="1:16" ht="15" thickBot="1" x14ac:dyDescent="0.25">
      <c r="A20" s="30"/>
      <c r="B20" s="31"/>
      <c r="C20" s="31"/>
      <c r="D20" s="128"/>
      <c r="E20" s="128">
        <v>33.387999999999998</v>
      </c>
      <c r="F20" s="128">
        <v>33.448</v>
      </c>
      <c r="G20" s="128"/>
      <c r="H20" s="31" t="s">
        <v>15</v>
      </c>
      <c r="I20" s="33">
        <v>0</v>
      </c>
      <c r="J20" s="33">
        <v>60</v>
      </c>
      <c r="K20" s="31" t="s">
        <v>310</v>
      </c>
      <c r="L20" s="32">
        <f t="shared" si="0"/>
        <v>6</v>
      </c>
      <c r="M20" s="31"/>
      <c r="N20" s="33">
        <v>60</v>
      </c>
      <c r="O20" s="31"/>
      <c r="P20" s="34"/>
    </row>
    <row r="21" spans="1:16" ht="15" thickBot="1" x14ac:dyDescent="0.25">
      <c r="A21" s="63"/>
      <c r="B21" s="64"/>
      <c r="C21" s="64"/>
      <c r="D21" s="110"/>
      <c r="E21" s="110"/>
      <c r="F21" s="110"/>
      <c r="G21" s="110"/>
      <c r="H21" s="64"/>
      <c r="I21" s="65"/>
      <c r="J21" s="66">
        <f>SUM(J11:J20)</f>
        <v>948</v>
      </c>
      <c r="K21" s="64"/>
      <c r="L21" s="89">
        <f>SUM(L11:L20)</f>
        <v>94.8</v>
      </c>
      <c r="M21" s="64"/>
      <c r="N21" s="66">
        <f>SUM(N11:N20)</f>
        <v>948</v>
      </c>
      <c r="O21" s="64"/>
      <c r="P21" s="67"/>
    </row>
    <row r="22" spans="1:16" ht="14.25" customHeight="1" x14ac:dyDescent="0.2">
      <c r="A22" s="75"/>
      <c r="B22" s="24" t="s">
        <v>253</v>
      </c>
      <c r="C22" s="24">
        <v>1</v>
      </c>
      <c r="D22" s="98"/>
      <c r="E22" s="98">
        <v>39</v>
      </c>
      <c r="F22" s="98">
        <v>39.029000000000003</v>
      </c>
      <c r="G22" s="98"/>
      <c r="H22" s="24" t="s">
        <v>15</v>
      </c>
      <c r="I22" s="26">
        <v>0</v>
      </c>
      <c r="J22" s="26">
        <v>29</v>
      </c>
      <c r="K22" s="24" t="s">
        <v>308</v>
      </c>
      <c r="L22" s="25">
        <f t="shared" si="0"/>
        <v>2.9000000000000004</v>
      </c>
      <c r="M22" s="24"/>
      <c r="N22" s="26">
        <v>29</v>
      </c>
      <c r="O22" s="24"/>
      <c r="P22" s="448" t="s">
        <v>254</v>
      </c>
    </row>
    <row r="23" spans="1:16" x14ac:dyDescent="0.2">
      <c r="A23" s="28"/>
      <c r="B23" s="10"/>
      <c r="C23" s="10"/>
      <c r="D23" s="102">
        <v>39.029000000000003</v>
      </c>
      <c r="E23" s="102">
        <v>39.073</v>
      </c>
      <c r="F23" s="102">
        <v>39.095999999999997</v>
      </c>
      <c r="G23" s="102">
        <v>39.14</v>
      </c>
      <c r="H23" s="10" t="s">
        <v>33</v>
      </c>
      <c r="I23" s="11">
        <v>240</v>
      </c>
      <c r="J23" s="11">
        <v>111</v>
      </c>
      <c r="K23" s="10" t="s">
        <v>308</v>
      </c>
      <c r="L23" s="27">
        <f t="shared" si="0"/>
        <v>11.1</v>
      </c>
      <c r="M23" s="10"/>
      <c r="N23" s="11">
        <v>111</v>
      </c>
      <c r="O23" s="10"/>
      <c r="P23" s="447"/>
    </row>
    <row r="24" spans="1:16" x14ac:dyDescent="0.2">
      <c r="A24" s="28"/>
      <c r="B24" s="10"/>
      <c r="C24" s="10"/>
      <c r="D24" s="102"/>
      <c r="E24" s="102">
        <v>39.14</v>
      </c>
      <c r="F24" s="102">
        <v>39.191000000000003</v>
      </c>
      <c r="G24" s="102"/>
      <c r="H24" s="10" t="s">
        <v>15</v>
      </c>
      <c r="I24" s="11">
        <v>0</v>
      </c>
      <c r="J24" s="11">
        <v>51</v>
      </c>
      <c r="K24" s="10" t="s">
        <v>308</v>
      </c>
      <c r="L24" s="27">
        <f t="shared" si="0"/>
        <v>5.0999999999999996</v>
      </c>
      <c r="M24" s="10"/>
      <c r="N24" s="11">
        <v>51</v>
      </c>
      <c r="O24" s="10"/>
      <c r="P24" s="447"/>
    </row>
    <row r="25" spans="1:16" x14ac:dyDescent="0.2">
      <c r="A25" s="28"/>
      <c r="B25" s="10"/>
      <c r="C25" s="10"/>
      <c r="D25" s="102">
        <v>39.191000000000003</v>
      </c>
      <c r="E25" s="102">
        <v>39.220999999999997</v>
      </c>
      <c r="F25" s="102">
        <v>39.25</v>
      </c>
      <c r="G25" s="102">
        <v>39.277999999999999</v>
      </c>
      <c r="H25" s="10" t="s">
        <v>20</v>
      </c>
      <c r="I25" s="11">
        <v>400</v>
      </c>
      <c r="J25" s="11">
        <v>87</v>
      </c>
      <c r="K25" s="10" t="s">
        <v>308</v>
      </c>
      <c r="L25" s="27">
        <f t="shared" si="0"/>
        <v>8.6999999999999993</v>
      </c>
      <c r="M25" s="10"/>
      <c r="N25" s="11">
        <v>87</v>
      </c>
      <c r="O25" s="10"/>
      <c r="P25" s="287"/>
    </row>
    <row r="26" spans="1:16" x14ac:dyDescent="0.2">
      <c r="A26" s="28"/>
      <c r="B26" s="10"/>
      <c r="C26" s="10"/>
      <c r="D26" s="102">
        <v>39.277999999999999</v>
      </c>
      <c r="E26" s="102">
        <v>39.316000000000003</v>
      </c>
      <c r="F26" s="102">
        <v>39.345999999999997</v>
      </c>
      <c r="G26" s="102">
        <v>39.380000000000003</v>
      </c>
      <c r="H26" s="10" t="s">
        <v>33</v>
      </c>
      <c r="I26" s="11">
        <v>300</v>
      </c>
      <c r="J26" s="11">
        <v>102</v>
      </c>
      <c r="K26" s="10" t="s">
        <v>308</v>
      </c>
      <c r="L26" s="27">
        <f t="shared" si="0"/>
        <v>10.199999999999999</v>
      </c>
      <c r="M26" s="10"/>
      <c r="N26" s="11">
        <v>102</v>
      </c>
      <c r="O26" s="10"/>
      <c r="P26" s="29"/>
    </row>
    <row r="27" spans="1:16" x14ac:dyDescent="0.2">
      <c r="A27" s="28"/>
      <c r="B27" s="10"/>
      <c r="C27" s="10"/>
      <c r="D27" s="102"/>
      <c r="E27" s="102">
        <v>39.380000000000003</v>
      </c>
      <c r="F27" s="102">
        <v>39.418999999999997</v>
      </c>
      <c r="G27" s="102"/>
      <c r="H27" s="10" t="s">
        <v>15</v>
      </c>
      <c r="I27" s="11">
        <v>0</v>
      </c>
      <c r="J27" s="11">
        <v>39</v>
      </c>
      <c r="K27" s="10" t="s">
        <v>308</v>
      </c>
      <c r="L27" s="27">
        <f t="shared" si="0"/>
        <v>3.9</v>
      </c>
      <c r="M27" s="10"/>
      <c r="N27" s="11">
        <v>39</v>
      </c>
      <c r="O27" s="10"/>
      <c r="P27" s="29"/>
    </row>
    <row r="28" spans="1:16" x14ac:dyDescent="0.2">
      <c r="A28" s="28"/>
      <c r="B28" s="10"/>
      <c r="C28" s="10"/>
      <c r="D28" s="102">
        <v>39.418999999999997</v>
      </c>
      <c r="E28" s="102">
        <v>39.472999999999999</v>
      </c>
      <c r="F28" s="102">
        <v>39.575000000000003</v>
      </c>
      <c r="G28" s="102">
        <v>39.628999999999998</v>
      </c>
      <c r="H28" s="10" t="s">
        <v>33</v>
      </c>
      <c r="I28" s="11">
        <v>195</v>
      </c>
      <c r="J28" s="11">
        <v>210</v>
      </c>
      <c r="K28" s="10" t="s">
        <v>308</v>
      </c>
      <c r="L28" s="27">
        <f t="shared" si="0"/>
        <v>21</v>
      </c>
      <c r="M28" s="10"/>
      <c r="N28" s="11">
        <v>210</v>
      </c>
      <c r="O28" s="10"/>
      <c r="P28" s="29"/>
    </row>
    <row r="29" spans="1:16" x14ac:dyDescent="0.2">
      <c r="A29" s="28"/>
      <c r="B29" s="10"/>
      <c r="C29" s="10"/>
      <c r="D29" s="102"/>
      <c r="E29" s="102">
        <v>39.628999999999998</v>
      </c>
      <c r="F29" s="102">
        <v>39.731000000000002</v>
      </c>
      <c r="G29" s="102"/>
      <c r="H29" s="10" t="s">
        <v>15</v>
      </c>
      <c r="I29" s="11">
        <v>0</v>
      </c>
      <c r="J29" s="11">
        <v>102</v>
      </c>
      <c r="K29" s="10" t="s">
        <v>308</v>
      </c>
      <c r="L29" s="27">
        <f t="shared" si="0"/>
        <v>10.199999999999999</v>
      </c>
      <c r="M29" s="10"/>
      <c r="N29" s="11">
        <v>102</v>
      </c>
      <c r="O29" s="10"/>
      <c r="P29" s="29"/>
    </row>
    <row r="30" spans="1:16" x14ac:dyDescent="0.2">
      <c r="A30" s="28"/>
      <c r="B30" s="10"/>
      <c r="C30" s="10"/>
      <c r="D30" s="102">
        <v>39.731000000000002</v>
      </c>
      <c r="E30" s="102">
        <v>39.776000000000003</v>
      </c>
      <c r="F30" s="102">
        <v>39.844999999999999</v>
      </c>
      <c r="G30" s="102">
        <v>39.89</v>
      </c>
      <c r="H30" s="10" t="s">
        <v>20</v>
      </c>
      <c r="I30" s="11">
        <v>200</v>
      </c>
      <c r="J30" s="11">
        <v>159</v>
      </c>
      <c r="K30" s="10" t="s">
        <v>308</v>
      </c>
      <c r="L30" s="27">
        <f t="shared" si="0"/>
        <v>15.9</v>
      </c>
      <c r="M30" s="10"/>
      <c r="N30" s="11">
        <v>159</v>
      </c>
      <c r="O30" s="10"/>
      <c r="P30" s="29"/>
    </row>
    <row r="31" spans="1:16" x14ac:dyDescent="0.2">
      <c r="A31" s="28"/>
      <c r="B31" s="10"/>
      <c r="C31" s="10"/>
      <c r="D31" s="102"/>
      <c r="E31" s="102">
        <v>39.89</v>
      </c>
      <c r="F31" s="102">
        <v>40.03</v>
      </c>
      <c r="G31" s="102"/>
      <c r="H31" s="10" t="s">
        <v>15</v>
      </c>
      <c r="I31" s="11">
        <v>0</v>
      </c>
      <c r="J31" s="11">
        <v>140</v>
      </c>
      <c r="K31" s="10" t="s">
        <v>308</v>
      </c>
      <c r="L31" s="27">
        <f t="shared" si="0"/>
        <v>14.000000000000002</v>
      </c>
      <c r="M31" s="10"/>
      <c r="N31" s="11">
        <v>140</v>
      </c>
      <c r="O31" s="10"/>
      <c r="P31" s="29"/>
    </row>
    <row r="32" spans="1:16" x14ac:dyDescent="0.2">
      <c r="A32" s="28"/>
      <c r="B32" s="10"/>
      <c r="C32" s="10"/>
      <c r="D32" s="102">
        <v>40.03</v>
      </c>
      <c r="E32" s="102">
        <v>40.07</v>
      </c>
      <c r="F32" s="102">
        <v>40.226999999999997</v>
      </c>
      <c r="G32" s="102">
        <v>40.267000000000003</v>
      </c>
      <c r="H32" s="10" t="s">
        <v>33</v>
      </c>
      <c r="I32" s="11">
        <v>200</v>
      </c>
      <c r="J32" s="11">
        <v>237</v>
      </c>
      <c r="K32" s="10" t="s">
        <v>308</v>
      </c>
      <c r="L32" s="27">
        <f t="shared" si="0"/>
        <v>23.7</v>
      </c>
      <c r="M32" s="10"/>
      <c r="N32" s="11">
        <v>237</v>
      </c>
      <c r="O32" s="10"/>
      <c r="P32" s="29"/>
    </row>
    <row r="33" spans="1:16" x14ac:dyDescent="0.2">
      <c r="A33" s="28"/>
      <c r="B33" s="10"/>
      <c r="C33" s="10"/>
      <c r="D33" s="102"/>
      <c r="E33" s="102">
        <v>40.267000000000003</v>
      </c>
      <c r="F33" s="102">
        <v>40.345999999999997</v>
      </c>
      <c r="G33" s="102"/>
      <c r="H33" s="10" t="s">
        <v>15</v>
      </c>
      <c r="I33" s="11">
        <v>0</v>
      </c>
      <c r="J33" s="11">
        <v>79</v>
      </c>
      <c r="K33" s="10" t="s">
        <v>308</v>
      </c>
      <c r="L33" s="27">
        <f t="shared" si="0"/>
        <v>7.9</v>
      </c>
      <c r="M33" s="10"/>
      <c r="N33" s="11">
        <v>79</v>
      </c>
      <c r="O33" s="10"/>
      <c r="P33" s="29"/>
    </row>
    <row r="34" spans="1:16" ht="15" thickBot="1" x14ac:dyDescent="0.25">
      <c r="A34" s="30"/>
      <c r="B34" s="31"/>
      <c r="C34" s="31"/>
      <c r="D34" s="128">
        <v>40.345999999999997</v>
      </c>
      <c r="E34" s="128">
        <v>40.390999999999998</v>
      </c>
      <c r="F34" s="128">
        <v>40.473999999999997</v>
      </c>
      <c r="G34" s="128">
        <v>40.518999999999998</v>
      </c>
      <c r="H34" s="31" t="s">
        <v>33</v>
      </c>
      <c r="I34" s="33">
        <v>201</v>
      </c>
      <c r="J34" s="33">
        <v>173</v>
      </c>
      <c r="K34" s="31" t="s">
        <v>308</v>
      </c>
      <c r="L34" s="32">
        <f t="shared" si="0"/>
        <v>17.299999999999997</v>
      </c>
      <c r="M34" s="31"/>
      <c r="N34" s="33">
        <v>173</v>
      </c>
      <c r="O34" s="31"/>
      <c r="P34" s="34"/>
    </row>
    <row r="35" spans="1:16" ht="15" thickBot="1" x14ac:dyDescent="0.25">
      <c r="A35" s="63"/>
      <c r="B35" s="64"/>
      <c r="C35" s="64"/>
      <c r="D35" s="110"/>
      <c r="E35" s="110"/>
      <c r="F35" s="110"/>
      <c r="G35" s="110"/>
      <c r="H35" s="64"/>
      <c r="I35" s="65"/>
      <c r="J35" s="66">
        <f>SUM(J22:J34)</f>
        <v>1519</v>
      </c>
      <c r="K35" s="64"/>
      <c r="L35" s="89">
        <f>SUM(L22:L34)</f>
        <v>151.89999999999998</v>
      </c>
      <c r="M35" s="64"/>
      <c r="N35" s="66">
        <f>SUM(N22:N34)</f>
        <v>1519</v>
      </c>
      <c r="O35" s="64"/>
      <c r="P35" s="67"/>
    </row>
    <row r="36" spans="1:16" ht="19.5" customHeight="1" thickBot="1" x14ac:dyDescent="0.25">
      <c r="A36" s="58"/>
      <c r="B36" s="59"/>
      <c r="C36" s="59"/>
      <c r="D36" s="108"/>
      <c r="E36" s="108"/>
      <c r="F36" s="108"/>
      <c r="G36" s="108"/>
      <c r="H36" s="59"/>
      <c r="I36" s="492">
        <f>J10+J21+J35</f>
        <v>3781</v>
      </c>
      <c r="J36" s="492"/>
      <c r="K36" s="59"/>
      <c r="L36" s="358">
        <f>L10+L21+L35</f>
        <v>378.09999999999997</v>
      </c>
      <c r="M36" s="59"/>
      <c r="N36" s="357">
        <f>N21+N35</f>
        <v>2467</v>
      </c>
      <c r="O36" s="59"/>
      <c r="P36" s="193"/>
    </row>
    <row r="37" spans="1:16" x14ac:dyDescent="0.2">
      <c r="A37" s="1"/>
      <c r="B37" s="1"/>
      <c r="C37" s="1"/>
      <c r="D37" s="96"/>
      <c r="E37" s="96"/>
      <c r="F37" s="96"/>
      <c r="G37" s="96"/>
      <c r="H37" s="1"/>
      <c r="I37" s="86"/>
      <c r="J37" s="86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96"/>
      <c r="E38" s="96"/>
      <c r="F38" s="96"/>
      <c r="G38" s="96"/>
      <c r="H38" s="1"/>
      <c r="I38" s="86"/>
      <c r="J38" s="86"/>
      <c r="K38" s="1"/>
      <c r="L38" s="1"/>
      <c r="M38" s="1"/>
      <c r="N38" s="1"/>
      <c r="O38" s="1"/>
      <c r="P38" s="1"/>
    </row>
  </sheetData>
  <mergeCells count="7">
    <mergeCell ref="P22:P24"/>
    <mergeCell ref="I36:J36"/>
    <mergeCell ref="O4:O6"/>
    <mergeCell ref="O7:O9"/>
    <mergeCell ref="A11:A12"/>
    <mergeCell ref="B11:B12"/>
    <mergeCell ref="P11:P14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K38"/>
  <sheetViews>
    <sheetView workbookViewId="0">
      <selection activeCell="E6" sqref="E6"/>
    </sheetView>
  </sheetViews>
  <sheetFormatPr defaultRowHeight="14.25" x14ac:dyDescent="0.2"/>
  <cols>
    <col min="1" max="1" width="14.59765625" customWidth="1"/>
    <col min="2" max="2" width="15.09765625" customWidth="1"/>
    <col min="3" max="3" width="4.296875" customWidth="1"/>
    <col min="4" max="4" width="3.796875" customWidth="1"/>
    <col min="5" max="5" width="6.69921875" customWidth="1"/>
    <col min="6" max="6" width="19.8984375" customWidth="1"/>
    <col min="9" max="9" width="12.296875" customWidth="1"/>
    <col min="11" max="11" width="11.8984375" customWidth="1"/>
  </cols>
  <sheetData>
    <row r="1" spans="1:11" x14ac:dyDescent="0.2">
      <c r="A1" s="2" t="s">
        <v>244</v>
      </c>
    </row>
    <row r="2" spans="1:11" ht="15" thickBot="1" x14ac:dyDescent="0.25"/>
    <row r="3" spans="1:11" ht="15" thickBot="1" x14ac:dyDescent="0.25">
      <c r="A3" s="7" t="s">
        <v>1</v>
      </c>
      <c r="B3" s="8" t="s">
        <v>21</v>
      </c>
      <c r="C3" s="8" t="s">
        <v>7</v>
      </c>
      <c r="D3" s="8" t="s">
        <v>22</v>
      </c>
      <c r="E3" s="8" t="s">
        <v>45</v>
      </c>
      <c r="F3" s="8" t="s">
        <v>23</v>
      </c>
      <c r="G3" s="8" t="s">
        <v>25</v>
      </c>
      <c r="H3" s="8" t="s">
        <v>26</v>
      </c>
      <c r="I3" s="8" t="s">
        <v>24</v>
      </c>
      <c r="J3" s="8" t="s">
        <v>3</v>
      </c>
      <c r="K3" s="23" t="s">
        <v>18</v>
      </c>
    </row>
    <row r="4" spans="1:11" x14ac:dyDescent="0.2">
      <c r="A4" s="91" t="s">
        <v>245</v>
      </c>
      <c r="B4" s="92" t="s">
        <v>246</v>
      </c>
      <c r="C4" s="92">
        <v>3</v>
      </c>
      <c r="D4" s="92">
        <v>14</v>
      </c>
      <c r="E4" s="92">
        <v>180.36099999999999</v>
      </c>
      <c r="F4" s="92" t="s">
        <v>336</v>
      </c>
      <c r="G4" s="93">
        <v>37.83</v>
      </c>
      <c r="H4" s="93">
        <v>20</v>
      </c>
      <c r="I4" s="93">
        <f>((H4/1000)*100)+11</f>
        <v>13</v>
      </c>
      <c r="J4" s="92"/>
      <c r="K4" s="153"/>
    </row>
    <row r="5" spans="1:11" x14ac:dyDescent="0.2">
      <c r="A5" s="135"/>
      <c r="B5" s="136"/>
      <c r="C5" s="136">
        <v>5</v>
      </c>
      <c r="D5" s="136">
        <v>11</v>
      </c>
      <c r="E5" s="136">
        <v>180.29300000000001</v>
      </c>
      <c r="F5" s="136" t="s">
        <v>337</v>
      </c>
      <c r="G5" s="138">
        <v>49.85</v>
      </c>
      <c r="H5" s="138">
        <v>20</v>
      </c>
      <c r="I5" s="138">
        <f t="shared" ref="I5:I6" si="0">((H5/1000)*100)+11</f>
        <v>13</v>
      </c>
      <c r="J5" s="136"/>
      <c r="K5" s="163"/>
    </row>
    <row r="6" spans="1:11" ht="15" thickBot="1" x14ac:dyDescent="0.25">
      <c r="A6" s="76"/>
      <c r="B6" s="53"/>
      <c r="C6" s="53">
        <v>5</v>
      </c>
      <c r="D6" s="53">
        <v>12</v>
      </c>
      <c r="E6" s="53">
        <v>180.30099999999999</v>
      </c>
      <c r="F6" s="53" t="s">
        <v>336</v>
      </c>
      <c r="G6" s="87">
        <v>37.83</v>
      </c>
      <c r="H6" s="87">
        <v>20</v>
      </c>
      <c r="I6" s="87">
        <f t="shared" si="0"/>
        <v>13</v>
      </c>
      <c r="J6" s="53"/>
      <c r="K6" s="134"/>
    </row>
    <row r="7" spans="1:11" ht="15" thickBot="1" x14ac:dyDescent="0.25">
      <c r="A7" s="3"/>
      <c r="B7" s="4"/>
      <c r="C7" s="4"/>
      <c r="D7" s="4"/>
      <c r="E7" s="4"/>
      <c r="F7" s="4"/>
      <c r="G7" s="89">
        <f>SUM(G4:G6)</f>
        <v>125.51</v>
      </c>
      <c r="H7" s="89">
        <f>SUM(H4:H6)</f>
        <v>60</v>
      </c>
      <c r="I7" s="89">
        <f>SUM(I4:I6)</f>
        <v>39</v>
      </c>
      <c r="J7" s="4"/>
      <c r="K7" s="150"/>
    </row>
    <row r="8" spans="1:11" ht="24" customHeight="1" thickBot="1" x14ac:dyDescent="0.25">
      <c r="A8" s="58"/>
      <c r="B8" s="59"/>
      <c r="C8" s="59"/>
      <c r="D8" s="59"/>
      <c r="E8" s="59"/>
      <c r="F8" s="59"/>
      <c r="G8" s="440">
        <f>G7+H7</f>
        <v>185.51</v>
      </c>
      <c r="H8" s="441"/>
      <c r="I8" s="358">
        <f>SUM(I7)</f>
        <v>39</v>
      </c>
      <c r="J8" s="59"/>
      <c r="K8" s="95"/>
    </row>
    <row r="9" spans="1:11" x14ac:dyDescent="0.2">
      <c r="A9" s="1"/>
      <c r="B9" s="1"/>
      <c r="C9" s="1"/>
      <c r="D9" s="1"/>
      <c r="E9" s="1"/>
      <c r="F9" s="1"/>
      <c r="G9" s="90"/>
      <c r="H9" s="90"/>
      <c r="I9" s="90"/>
      <c r="J9" s="1"/>
      <c r="K9" s="1"/>
    </row>
    <row r="10" spans="1:11" x14ac:dyDescent="0.2">
      <c r="A10" s="1"/>
      <c r="B10" s="1"/>
      <c r="C10" s="1"/>
      <c r="D10" s="1"/>
      <c r="E10" s="1"/>
      <c r="F10" s="1"/>
      <c r="G10" s="90"/>
      <c r="H10" s="90"/>
      <c r="I10" s="90"/>
      <c r="J10" s="1"/>
      <c r="K10" s="1"/>
    </row>
    <row r="11" spans="1:11" x14ac:dyDescent="0.2">
      <c r="A11" s="1"/>
      <c r="B11" s="1"/>
      <c r="C11" s="1"/>
      <c r="D11" s="1"/>
      <c r="E11" s="1"/>
      <c r="F11" s="1"/>
      <c r="G11" s="90"/>
      <c r="H11" s="90"/>
      <c r="I11" s="90"/>
      <c r="J11" s="1"/>
      <c r="K11" s="1"/>
    </row>
    <row r="12" spans="1:11" x14ac:dyDescent="0.2">
      <c r="A12" s="1"/>
      <c r="B12" s="1"/>
      <c r="C12" s="1"/>
      <c r="D12" s="1"/>
      <c r="E12" s="1"/>
      <c r="F12" s="1"/>
      <c r="G12" s="90"/>
      <c r="H12" s="90"/>
      <c r="I12" s="90"/>
      <c r="J12" s="1"/>
      <c r="K12" s="1"/>
    </row>
    <row r="13" spans="1:11" x14ac:dyDescent="0.2">
      <c r="A13" s="1"/>
      <c r="B13" s="1"/>
      <c r="C13" s="1"/>
      <c r="D13" s="1"/>
      <c r="E13" s="1"/>
      <c r="F13" s="1"/>
      <c r="G13" s="90"/>
      <c r="H13" s="90"/>
      <c r="I13" s="90"/>
      <c r="J13" s="1"/>
      <c r="K13" s="1"/>
    </row>
    <row r="14" spans="1:11" x14ac:dyDescent="0.2">
      <c r="A14" s="1"/>
      <c r="B14" s="1"/>
      <c r="C14" s="1"/>
      <c r="D14" s="1"/>
      <c r="E14" s="1"/>
      <c r="F14" s="1"/>
      <c r="G14" s="90"/>
      <c r="H14" s="90"/>
      <c r="I14" s="90"/>
      <c r="J14" s="1"/>
      <c r="K14" s="1"/>
    </row>
    <row r="15" spans="1:11" x14ac:dyDescent="0.2">
      <c r="A15" s="1"/>
      <c r="B15" s="1"/>
      <c r="C15" s="1"/>
      <c r="D15" s="1"/>
      <c r="E15" s="1"/>
      <c r="F15" s="1"/>
      <c r="G15" s="90"/>
      <c r="H15" s="90"/>
      <c r="I15" s="90"/>
      <c r="J15" s="1"/>
      <c r="K15" s="1"/>
    </row>
    <row r="16" spans="1:11" x14ac:dyDescent="0.2">
      <c r="A16" s="1"/>
      <c r="B16" s="1"/>
      <c r="C16" s="1"/>
      <c r="D16" s="1"/>
      <c r="E16" s="1"/>
      <c r="F16" s="1"/>
      <c r="G16" s="90"/>
      <c r="H16" s="90"/>
      <c r="I16" s="90"/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90"/>
      <c r="H17" s="90"/>
      <c r="I17" s="90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90"/>
      <c r="H18" s="90"/>
      <c r="I18" s="90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90"/>
      <c r="H19" s="90"/>
      <c r="I19" s="90"/>
      <c r="J19" s="1"/>
      <c r="K19" s="1"/>
    </row>
    <row r="20" spans="1:11" x14ac:dyDescent="0.2">
      <c r="A20" s="1"/>
      <c r="B20" s="1"/>
      <c r="C20" s="1"/>
      <c r="D20" s="1"/>
      <c r="E20" s="1"/>
      <c r="F20" s="1"/>
      <c r="G20" s="90"/>
      <c r="H20" s="90"/>
      <c r="I20" s="90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90"/>
      <c r="H21" s="90"/>
      <c r="I21" s="90"/>
      <c r="J21" s="1"/>
      <c r="K21" s="1"/>
    </row>
    <row r="22" spans="1:11" x14ac:dyDescent="0.2">
      <c r="A22" s="1"/>
      <c r="B22" s="1"/>
      <c r="C22" s="1"/>
      <c r="D22" s="1"/>
      <c r="E22" s="1"/>
      <c r="F22" s="1"/>
      <c r="G22" s="90"/>
      <c r="H22" s="90"/>
      <c r="I22" s="90"/>
      <c r="J22" s="1"/>
      <c r="K22" s="1"/>
    </row>
    <row r="23" spans="1:11" x14ac:dyDescent="0.2">
      <c r="A23" s="1"/>
      <c r="B23" s="1"/>
      <c r="C23" s="1"/>
      <c r="D23" s="1"/>
      <c r="E23" s="1"/>
      <c r="F23" s="1"/>
      <c r="G23" s="90"/>
      <c r="H23" s="90"/>
      <c r="I23" s="90"/>
      <c r="J23" s="1"/>
      <c r="K23" s="1"/>
    </row>
    <row r="24" spans="1:11" x14ac:dyDescent="0.2">
      <c r="A24" s="1"/>
      <c r="B24" s="1"/>
      <c r="C24" s="1"/>
      <c r="D24" s="1"/>
      <c r="E24" s="1"/>
      <c r="F24" s="1"/>
      <c r="G24" s="90"/>
      <c r="H24" s="90"/>
      <c r="I24" s="90"/>
      <c r="J24" s="1"/>
      <c r="K24" s="1"/>
    </row>
    <row r="25" spans="1:11" x14ac:dyDescent="0.2">
      <c r="A25" s="1"/>
      <c r="B25" s="1"/>
      <c r="C25" s="1"/>
      <c r="D25" s="1"/>
      <c r="E25" s="1"/>
      <c r="F25" s="1"/>
      <c r="G25" s="90"/>
      <c r="H25" s="90"/>
      <c r="I25" s="90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90"/>
      <c r="H26" s="90"/>
      <c r="I26" s="90"/>
      <c r="J26" s="1"/>
      <c r="K26" s="1"/>
    </row>
    <row r="27" spans="1:11" x14ac:dyDescent="0.2">
      <c r="A27" s="1"/>
      <c r="B27" s="1"/>
      <c r="C27" s="1"/>
      <c r="D27" s="1"/>
      <c r="E27" s="1"/>
      <c r="F27" s="1"/>
      <c r="G27" s="90"/>
      <c r="H27" s="90"/>
      <c r="I27" s="90"/>
      <c r="J27" s="1"/>
      <c r="K27" s="1"/>
    </row>
    <row r="28" spans="1:11" x14ac:dyDescent="0.2">
      <c r="A28" s="1"/>
      <c r="B28" s="1"/>
      <c r="C28" s="1"/>
      <c r="D28" s="1"/>
      <c r="E28" s="1"/>
      <c r="F28" s="1"/>
      <c r="G28" s="90"/>
      <c r="H28" s="90"/>
      <c r="I28" s="90"/>
      <c r="J28" s="1"/>
      <c r="K28" s="1"/>
    </row>
    <row r="29" spans="1:11" x14ac:dyDescent="0.2">
      <c r="A29" s="1"/>
      <c r="B29" s="1"/>
      <c r="C29" s="1"/>
      <c r="D29" s="1"/>
      <c r="E29" s="1"/>
      <c r="F29" s="1"/>
      <c r="G29" s="90"/>
      <c r="H29" s="90"/>
      <c r="I29" s="90"/>
      <c r="J29" s="1"/>
      <c r="K29" s="1"/>
    </row>
    <row r="30" spans="1:11" x14ac:dyDescent="0.2">
      <c r="A30" s="1"/>
      <c r="B30" s="1"/>
      <c r="C30" s="1"/>
      <c r="D30" s="1"/>
      <c r="E30" s="1"/>
      <c r="F30" s="1"/>
      <c r="G30" s="90"/>
      <c r="H30" s="90"/>
      <c r="I30" s="90"/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90"/>
      <c r="H31" s="90"/>
      <c r="I31" s="90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90"/>
      <c r="H32" s="90"/>
      <c r="I32" s="90"/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90"/>
      <c r="H33" s="90"/>
      <c r="I33" s="90"/>
      <c r="J33" s="1"/>
      <c r="K33" s="1"/>
    </row>
    <row r="34" spans="1:11" x14ac:dyDescent="0.2">
      <c r="A34" s="1"/>
      <c r="B34" s="1"/>
      <c r="C34" s="1"/>
      <c r="D34" s="1"/>
      <c r="E34" s="1"/>
      <c r="F34" s="1"/>
      <c r="G34" s="90"/>
      <c r="H34" s="90"/>
      <c r="I34" s="90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90"/>
      <c r="H35" s="90"/>
      <c r="I35" s="90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90"/>
      <c r="H36" s="90"/>
      <c r="I36" s="90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90"/>
      <c r="H37" s="90"/>
      <c r="I37" s="90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90"/>
      <c r="H38" s="90"/>
      <c r="I38" s="90"/>
      <c r="J38" s="1"/>
      <c r="K38" s="1"/>
    </row>
  </sheetData>
  <mergeCells count="1">
    <mergeCell ref="G8:H8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89"/>
  <sheetViews>
    <sheetView workbookViewId="0">
      <selection activeCell="P16" sqref="P16:P17"/>
    </sheetView>
  </sheetViews>
  <sheetFormatPr defaultRowHeight="14.25" x14ac:dyDescent="0.2"/>
  <cols>
    <col min="1" max="1" width="11.5" customWidth="1"/>
    <col min="2" max="2" width="15.398437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3984375" customWidth="1"/>
    <col min="12" max="12" width="8.09765625" customWidth="1"/>
    <col min="13" max="13" width="6.296875" customWidth="1"/>
    <col min="14" max="14" width="6.19921875" customWidth="1"/>
    <col min="15" max="15" width="7.8984375" customWidth="1"/>
    <col min="16" max="16" width="11.5" customWidth="1"/>
  </cols>
  <sheetData>
    <row r="1" spans="1:18" ht="17.25" customHeight="1" x14ac:dyDescent="0.2">
      <c r="A1" s="2" t="s">
        <v>35</v>
      </c>
      <c r="B1" s="2"/>
    </row>
    <row r="2" spans="1:18" ht="4.5" customHeight="1" thickBot="1" x14ac:dyDescent="0.25"/>
    <row r="3" spans="1:18" ht="18.7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6" t="s">
        <v>3</v>
      </c>
      <c r="O3" s="78" t="s">
        <v>39</v>
      </c>
      <c r="P3" s="22" t="s">
        <v>18</v>
      </c>
      <c r="R3" s="335" t="s">
        <v>332</v>
      </c>
    </row>
    <row r="4" spans="1:18" ht="14.25" customHeight="1" x14ac:dyDescent="0.2">
      <c r="A4" s="75" t="s">
        <v>5</v>
      </c>
      <c r="B4" s="24" t="s">
        <v>16</v>
      </c>
      <c r="C4" s="24">
        <v>1</v>
      </c>
      <c r="D4" s="49"/>
      <c r="E4" s="50">
        <v>144.732</v>
      </c>
      <c r="F4" s="50">
        <v>144.90799999999999</v>
      </c>
      <c r="G4" s="51"/>
      <c r="H4" s="24" t="s">
        <v>33</v>
      </c>
      <c r="I4" s="26">
        <v>450</v>
      </c>
      <c r="J4" s="26">
        <v>176</v>
      </c>
      <c r="K4" s="24" t="s">
        <v>284</v>
      </c>
      <c r="L4" s="336">
        <f>(J4/1000)*100</f>
        <v>17.599999999999998</v>
      </c>
      <c r="M4" s="24"/>
      <c r="N4" s="26"/>
      <c r="O4" s="83"/>
      <c r="P4" s="427" t="s">
        <v>266</v>
      </c>
      <c r="R4" s="1" t="s">
        <v>333</v>
      </c>
    </row>
    <row r="5" spans="1:18" ht="14.25" customHeight="1" x14ac:dyDescent="0.2">
      <c r="A5" s="28"/>
      <c r="B5" s="10"/>
      <c r="C5" s="10"/>
      <c r="D5" s="18">
        <v>144.90799999999999</v>
      </c>
      <c r="E5" s="20">
        <v>144.94800000000001</v>
      </c>
      <c r="F5" s="20">
        <v>145.14599999999999</v>
      </c>
      <c r="G5" s="16">
        <v>145.22499999999999</v>
      </c>
      <c r="H5" s="10" t="s">
        <v>33</v>
      </c>
      <c r="I5" s="11">
        <v>372</v>
      </c>
      <c r="J5" s="11">
        <v>317</v>
      </c>
      <c r="K5" s="10" t="s">
        <v>284</v>
      </c>
      <c r="L5" s="337">
        <f t="shared" ref="L5:L68" si="0">(J5/1000)*100</f>
        <v>31.7</v>
      </c>
      <c r="M5" s="10"/>
      <c r="N5" s="11"/>
      <c r="O5" s="240"/>
      <c r="P5" s="428"/>
    </row>
    <row r="6" spans="1:18" ht="14.25" customHeight="1" x14ac:dyDescent="0.2">
      <c r="A6" s="28"/>
      <c r="B6" s="10"/>
      <c r="C6" s="10"/>
      <c r="D6" s="18"/>
      <c r="E6" s="20">
        <v>145.22499999999999</v>
      </c>
      <c r="F6" s="20">
        <v>145.58799999999999</v>
      </c>
      <c r="G6" s="16"/>
      <c r="H6" s="10" t="s">
        <v>15</v>
      </c>
      <c r="I6" s="11">
        <v>0</v>
      </c>
      <c r="J6" s="11">
        <v>363</v>
      </c>
      <c r="K6" s="10" t="s">
        <v>284</v>
      </c>
      <c r="L6" s="337">
        <f t="shared" si="0"/>
        <v>36.299999999999997</v>
      </c>
      <c r="M6" s="10"/>
      <c r="N6" s="11"/>
      <c r="O6" s="240"/>
      <c r="P6" s="243"/>
    </row>
    <row r="7" spans="1:18" ht="14.25" customHeight="1" x14ac:dyDescent="0.2">
      <c r="A7" s="28"/>
      <c r="B7" s="10"/>
      <c r="C7" s="10"/>
      <c r="D7" s="18">
        <v>145.58799999999999</v>
      </c>
      <c r="E7" s="20">
        <v>145.67599999999999</v>
      </c>
      <c r="F7" s="20">
        <v>145.84800000000001</v>
      </c>
      <c r="G7" s="16">
        <v>145.922</v>
      </c>
      <c r="H7" s="10" t="s">
        <v>20</v>
      </c>
      <c r="I7" s="11">
        <v>470</v>
      </c>
      <c r="J7" s="11">
        <v>334</v>
      </c>
      <c r="K7" s="10" t="s">
        <v>284</v>
      </c>
      <c r="L7" s="337">
        <f t="shared" si="0"/>
        <v>33.4</v>
      </c>
      <c r="M7" s="10"/>
      <c r="N7" s="11"/>
      <c r="O7" s="240"/>
      <c r="P7" s="29"/>
    </row>
    <row r="8" spans="1:18" ht="14.25" customHeight="1" thickBot="1" x14ac:dyDescent="0.25">
      <c r="A8" s="76"/>
      <c r="B8" s="53"/>
      <c r="C8" s="53"/>
      <c r="D8" s="54"/>
      <c r="E8" s="55">
        <v>145.922</v>
      </c>
      <c r="F8" s="55">
        <v>145.94999999999999</v>
      </c>
      <c r="G8" s="56"/>
      <c r="H8" s="53" t="s">
        <v>15</v>
      </c>
      <c r="I8" s="57">
        <v>0</v>
      </c>
      <c r="J8" s="57">
        <v>28</v>
      </c>
      <c r="K8" s="53" t="s">
        <v>284</v>
      </c>
      <c r="L8" s="338">
        <f t="shared" si="0"/>
        <v>2.8000000000000003</v>
      </c>
      <c r="M8" s="53"/>
      <c r="N8" s="57"/>
      <c r="O8" s="241"/>
      <c r="P8" s="134"/>
    </row>
    <row r="9" spans="1:18" ht="14.25" customHeight="1" thickBot="1" x14ac:dyDescent="0.25">
      <c r="A9" s="3"/>
      <c r="B9" s="4"/>
      <c r="C9" s="4"/>
      <c r="D9" s="331"/>
      <c r="E9" s="332"/>
      <c r="F9" s="332"/>
      <c r="G9" s="333"/>
      <c r="H9" s="4"/>
      <c r="I9" s="66"/>
      <c r="J9" s="66">
        <f>SUM(J4:J8)</f>
        <v>1218</v>
      </c>
      <c r="K9" s="4"/>
      <c r="L9" s="339">
        <f>SUM(L4:L8)</f>
        <v>121.8</v>
      </c>
      <c r="M9" s="4"/>
      <c r="N9" s="66"/>
      <c r="O9" s="334"/>
      <c r="P9" s="150"/>
    </row>
    <row r="10" spans="1:18" ht="14.25" customHeight="1" x14ac:dyDescent="0.2">
      <c r="A10" s="35"/>
      <c r="B10" s="36" t="s">
        <v>16</v>
      </c>
      <c r="C10" s="36">
        <v>2</v>
      </c>
      <c r="D10" s="46"/>
      <c r="E10" s="47">
        <v>144.732</v>
      </c>
      <c r="F10" s="47">
        <v>144.91200000000001</v>
      </c>
      <c r="G10" s="48"/>
      <c r="H10" s="36" t="s">
        <v>33</v>
      </c>
      <c r="I10" s="37">
        <v>455</v>
      </c>
      <c r="J10" s="37">
        <v>180</v>
      </c>
      <c r="K10" s="36" t="s">
        <v>284</v>
      </c>
      <c r="L10" s="337">
        <f t="shared" si="0"/>
        <v>18</v>
      </c>
      <c r="M10" s="36"/>
      <c r="N10" s="37"/>
      <c r="O10" s="242"/>
      <c r="P10" s="427" t="s">
        <v>267</v>
      </c>
    </row>
    <row r="11" spans="1:18" ht="14.25" customHeight="1" x14ac:dyDescent="0.2">
      <c r="A11" s="35"/>
      <c r="B11" s="36"/>
      <c r="C11" s="36"/>
      <c r="D11" s="46">
        <v>144.91200000000001</v>
      </c>
      <c r="E11" s="47">
        <v>144.952</v>
      </c>
      <c r="F11" s="47">
        <v>144.149</v>
      </c>
      <c r="G11" s="48">
        <v>145.22800000000001</v>
      </c>
      <c r="H11" s="36" t="s">
        <v>33</v>
      </c>
      <c r="I11" s="37">
        <v>372</v>
      </c>
      <c r="J11" s="37">
        <v>316</v>
      </c>
      <c r="K11" s="36" t="s">
        <v>284</v>
      </c>
      <c r="L11" s="337">
        <f t="shared" si="0"/>
        <v>31.6</v>
      </c>
      <c r="M11" s="36"/>
      <c r="N11" s="37"/>
      <c r="O11" s="242"/>
      <c r="P11" s="428"/>
    </row>
    <row r="12" spans="1:18" ht="14.25" customHeight="1" thickBot="1" x14ac:dyDescent="0.25">
      <c r="A12" s="9"/>
      <c r="B12" s="13"/>
      <c r="C12" s="13"/>
      <c r="D12" s="19"/>
      <c r="E12" s="21">
        <v>145.22800000000001</v>
      </c>
      <c r="F12" s="21">
        <v>145.55000000000001</v>
      </c>
      <c r="G12" s="17"/>
      <c r="H12" s="13" t="s">
        <v>15</v>
      </c>
      <c r="I12" s="14">
        <v>0</v>
      </c>
      <c r="J12" s="14">
        <v>322</v>
      </c>
      <c r="K12" s="13" t="s">
        <v>284</v>
      </c>
      <c r="L12" s="337">
        <f t="shared" si="0"/>
        <v>32.200000000000003</v>
      </c>
      <c r="M12" s="13"/>
      <c r="N12" s="14"/>
      <c r="O12" s="85"/>
      <c r="P12" s="15"/>
    </row>
    <row r="13" spans="1:18" ht="14.25" customHeight="1" thickBot="1" x14ac:dyDescent="0.25">
      <c r="A13" s="3"/>
      <c r="B13" s="4"/>
      <c r="C13" s="4"/>
      <c r="D13" s="331"/>
      <c r="E13" s="332"/>
      <c r="F13" s="332"/>
      <c r="G13" s="333"/>
      <c r="H13" s="4"/>
      <c r="I13" s="66"/>
      <c r="J13" s="66">
        <f>SUM(J10:J12)</f>
        <v>818</v>
      </c>
      <c r="K13" s="4"/>
      <c r="L13" s="339">
        <f>SUM(L10:L12)</f>
        <v>81.800000000000011</v>
      </c>
      <c r="M13" s="4"/>
      <c r="N13" s="66"/>
      <c r="O13" s="334"/>
      <c r="P13" s="150"/>
    </row>
    <row r="14" spans="1:18" ht="14.25" customHeight="1" x14ac:dyDescent="0.2">
      <c r="A14" s="35"/>
      <c r="B14" s="36" t="s">
        <v>17</v>
      </c>
      <c r="C14" s="36">
        <v>1</v>
      </c>
      <c r="D14" s="46"/>
      <c r="E14" s="47">
        <v>151.041</v>
      </c>
      <c r="F14" s="47">
        <v>151.05500000000001</v>
      </c>
      <c r="G14" s="48">
        <v>151.101</v>
      </c>
      <c r="H14" s="36" t="s">
        <v>20</v>
      </c>
      <c r="I14" s="37">
        <v>640</v>
      </c>
      <c r="J14" s="37">
        <v>60</v>
      </c>
      <c r="K14" s="36" t="s">
        <v>286</v>
      </c>
      <c r="L14" s="337">
        <f t="shared" si="0"/>
        <v>6</v>
      </c>
      <c r="M14" s="36"/>
      <c r="N14" s="263"/>
      <c r="O14" s="242"/>
      <c r="P14" s="429" t="s">
        <v>268</v>
      </c>
    </row>
    <row r="15" spans="1:18" ht="14.25" customHeight="1" x14ac:dyDescent="0.2">
      <c r="A15" s="35"/>
      <c r="B15" s="36"/>
      <c r="C15" s="36"/>
      <c r="D15" s="46"/>
      <c r="E15" s="47">
        <v>151.101</v>
      </c>
      <c r="F15" s="47">
        <v>151.35</v>
      </c>
      <c r="G15" s="48"/>
      <c r="H15" s="36" t="s">
        <v>15</v>
      </c>
      <c r="I15" s="37">
        <v>0</v>
      </c>
      <c r="J15" s="37">
        <v>249</v>
      </c>
      <c r="K15" s="36" t="s">
        <v>286</v>
      </c>
      <c r="L15" s="341">
        <f t="shared" si="0"/>
        <v>24.9</v>
      </c>
      <c r="M15" s="36"/>
      <c r="N15" s="263"/>
      <c r="O15" s="242"/>
      <c r="P15" s="430"/>
    </row>
    <row r="16" spans="1:18" ht="14.25" customHeight="1" x14ac:dyDescent="0.2">
      <c r="A16" s="35"/>
      <c r="B16" s="36"/>
      <c r="C16" s="36"/>
      <c r="D16" s="46"/>
      <c r="E16" s="47">
        <v>151.35</v>
      </c>
      <c r="F16" s="47">
        <v>151.41999999999999</v>
      </c>
      <c r="G16" s="48"/>
      <c r="H16" s="36" t="s">
        <v>20</v>
      </c>
      <c r="I16" s="37">
        <v>1500</v>
      </c>
      <c r="J16" s="37">
        <v>70</v>
      </c>
      <c r="K16" s="36" t="s">
        <v>286</v>
      </c>
      <c r="L16" s="341">
        <f t="shared" si="0"/>
        <v>7.0000000000000009</v>
      </c>
      <c r="M16" s="36"/>
      <c r="N16" s="263"/>
      <c r="O16" s="242"/>
      <c r="P16" s="431" t="s">
        <v>269</v>
      </c>
    </row>
    <row r="17" spans="1:18" ht="14.25" customHeight="1" x14ac:dyDescent="0.2">
      <c r="A17" s="35"/>
      <c r="B17" s="36"/>
      <c r="C17" s="36"/>
      <c r="D17" s="46"/>
      <c r="E17" s="47">
        <v>151.41999999999999</v>
      </c>
      <c r="F17" s="47">
        <v>151.68600000000001</v>
      </c>
      <c r="G17" s="48"/>
      <c r="H17" s="36" t="s">
        <v>15</v>
      </c>
      <c r="I17" s="37">
        <v>0</v>
      </c>
      <c r="J17" s="37">
        <v>266</v>
      </c>
      <c r="K17" s="36" t="s">
        <v>286</v>
      </c>
      <c r="L17" s="341">
        <f t="shared" si="0"/>
        <v>26.6</v>
      </c>
      <c r="M17" s="36"/>
      <c r="N17" s="263"/>
      <c r="O17" s="242"/>
      <c r="P17" s="428"/>
    </row>
    <row r="18" spans="1:18" ht="14.25" customHeight="1" x14ac:dyDescent="0.2">
      <c r="A18" s="35"/>
      <c r="B18" s="36"/>
      <c r="C18" s="36"/>
      <c r="D18" s="46"/>
      <c r="E18" s="47">
        <v>151.68600000000001</v>
      </c>
      <c r="F18" s="47">
        <v>151.71100000000001</v>
      </c>
      <c r="G18" s="48"/>
      <c r="H18" s="36" t="s">
        <v>33</v>
      </c>
      <c r="I18" s="37">
        <v>7000</v>
      </c>
      <c r="J18" s="37">
        <v>25</v>
      </c>
      <c r="K18" s="36" t="s">
        <v>286</v>
      </c>
      <c r="L18" s="341">
        <f t="shared" si="0"/>
        <v>2.5</v>
      </c>
      <c r="M18" s="36"/>
      <c r="N18" s="263"/>
      <c r="O18" s="242"/>
      <c r="P18" s="243"/>
    </row>
    <row r="19" spans="1:18" ht="14.25" customHeight="1" x14ac:dyDescent="0.2">
      <c r="A19" s="28"/>
      <c r="B19" s="10"/>
      <c r="C19" s="10"/>
      <c r="D19" s="18"/>
      <c r="E19" s="20">
        <v>151.71100000000001</v>
      </c>
      <c r="F19" s="20">
        <v>151.74299999999999</v>
      </c>
      <c r="G19" s="16"/>
      <c r="H19" s="10" t="s">
        <v>20</v>
      </c>
      <c r="I19" s="11">
        <v>7000</v>
      </c>
      <c r="J19" s="11">
        <v>32</v>
      </c>
      <c r="K19" s="10" t="s">
        <v>286</v>
      </c>
      <c r="L19" s="337">
        <f t="shared" si="0"/>
        <v>3.2</v>
      </c>
      <c r="M19" s="10"/>
      <c r="N19" s="263"/>
      <c r="O19" s="240"/>
      <c r="P19" s="29"/>
    </row>
    <row r="20" spans="1:18" ht="14.25" customHeight="1" thickBot="1" x14ac:dyDescent="0.25">
      <c r="A20" s="76"/>
      <c r="B20" s="53"/>
      <c r="C20" s="53"/>
      <c r="D20" s="54"/>
      <c r="E20" s="55">
        <v>151.74299999999999</v>
      </c>
      <c r="F20" s="55">
        <v>151.78899999999999</v>
      </c>
      <c r="G20" s="56"/>
      <c r="H20" s="53" t="s">
        <v>15</v>
      </c>
      <c r="I20" s="57">
        <v>0</v>
      </c>
      <c r="J20" s="57">
        <v>46</v>
      </c>
      <c r="K20" s="53" t="s">
        <v>286</v>
      </c>
      <c r="L20" s="338">
        <f t="shared" si="0"/>
        <v>4.5999999999999996</v>
      </c>
      <c r="M20" s="53"/>
      <c r="N20" s="263"/>
      <c r="O20" s="241"/>
      <c r="P20" s="134"/>
    </row>
    <row r="21" spans="1:18" ht="14.25" customHeight="1" thickBot="1" x14ac:dyDescent="0.25">
      <c r="A21" s="3"/>
      <c r="B21" s="4"/>
      <c r="C21" s="4"/>
      <c r="D21" s="331"/>
      <c r="E21" s="332"/>
      <c r="F21" s="332"/>
      <c r="G21" s="333"/>
      <c r="H21" s="4"/>
      <c r="I21" s="66"/>
      <c r="J21" s="66">
        <f>SUM(J14:J20)</f>
        <v>748</v>
      </c>
      <c r="K21" s="4"/>
      <c r="L21" s="339">
        <f>SUM(L14:L20)</f>
        <v>74.8</v>
      </c>
      <c r="M21" s="4"/>
      <c r="N21" s="66"/>
      <c r="O21" s="334"/>
      <c r="P21" s="150"/>
      <c r="R21" s="77"/>
    </row>
    <row r="22" spans="1:18" ht="20.25" customHeight="1" x14ac:dyDescent="0.2">
      <c r="A22" s="75"/>
      <c r="B22" s="24" t="s">
        <v>17</v>
      </c>
      <c r="C22" s="24">
        <v>2</v>
      </c>
      <c r="D22" s="49"/>
      <c r="E22" s="50">
        <v>151.19200000000001</v>
      </c>
      <c r="F22" s="50">
        <v>151.34100000000001</v>
      </c>
      <c r="G22" s="51"/>
      <c r="H22" s="24" t="s">
        <v>15</v>
      </c>
      <c r="I22" s="26">
        <v>0</v>
      </c>
      <c r="J22" s="26">
        <v>149</v>
      </c>
      <c r="K22" s="24" t="s">
        <v>285</v>
      </c>
      <c r="L22" s="337">
        <f t="shared" si="0"/>
        <v>14.899999999999999</v>
      </c>
      <c r="M22" s="24"/>
      <c r="N22" s="262"/>
      <c r="O22" s="436" t="s">
        <v>271</v>
      </c>
      <c r="P22" s="244" t="s">
        <v>270</v>
      </c>
      <c r="R22" s="245"/>
    </row>
    <row r="23" spans="1:18" ht="26.25" customHeight="1" x14ac:dyDescent="0.2">
      <c r="A23" s="28"/>
      <c r="B23" s="10"/>
      <c r="C23" s="10"/>
      <c r="D23" s="18"/>
      <c r="E23" s="20">
        <v>151.34100000000001</v>
      </c>
      <c r="F23" s="20">
        <v>151.422</v>
      </c>
      <c r="G23" s="16"/>
      <c r="H23" s="10" t="s">
        <v>20</v>
      </c>
      <c r="I23" s="11">
        <v>1750</v>
      </c>
      <c r="J23" s="11">
        <v>81</v>
      </c>
      <c r="K23" s="10" t="s">
        <v>285</v>
      </c>
      <c r="L23" s="337">
        <f t="shared" si="0"/>
        <v>8.1</v>
      </c>
      <c r="M23" s="10"/>
      <c r="N23" s="264"/>
      <c r="O23" s="437"/>
      <c r="P23" s="428" t="s">
        <v>31</v>
      </c>
      <c r="R23" s="246"/>
    </row>
    <row r="24" spans="1:18" ht="18" customHeight="1" thickBot="1" x14ac:dyDescent="0.25">
      <c r="A24" s="28"/>
      <c r="B24" s="10"/>
      <c r="C24" s="10"/>
      <c r="D24" s="18"/>
      <c r="E24" s="20">
        <v>151.422</v>
      </c>
      <c r="F24" s="20">
        <v>151.74600000000001</v>
      </c>
      <c r="G24" s="16"/>
      <c r="H24" s="10" t="s">
        <v>15</v>
      </c>
      <c r="I24" s="11">
        <v>0</v>
      </c>
      <c r="J24" s="11">
        <v>324</v>
      </c>
      <c r="K24" s="10" t="s">
        <v>285</v>
      </c>
      <c r="L24" s="337">
        <f t="shared" si="0"/>
        <v>32.4</v>
      </c>
      <c r="M24" s="10"/>
      <c r="N24" s="264"/>
      <c r="O24" s="247"/>
      <c r="P24" s="428"/>
      <c r="R24" s="246"/>
    </row>
    <row r="25" spans="1:18" ht="14.85" customHeight="1" thickBot="1" x14ac:dyDescent="0.25">
      <c r="A25" s="3"/>
      <c r="B25" s="4"/>
      <c r="C25" s="4"/>
      <c r="D25" s="331"/>
      <c r="E25" s="332"/>
      <c r="F25" s="332"/>
      <c r="G25" s="333"/>
      <c r="H25" s="4"/>
      <c r="I25" s="66"/>
      <c r="J25" s="66">
        <f>SUM(J22:J24)</f>
        <v>554</v>
      </c>
      <c r="K25" s="4"/>
      <c r="L25" s="339">
        <f>SUM(L22:L24)</f>
        <v>55.4</v>
      </c>
      <c r="M25" s="4"/>
      <c r="N25" s="66"/>
      <c r="O25" s="348"/>
      <c r="P25" s="349"/>
    </row>
    <row r="26" spans="1:18" ht="14.85" customHeight="1" x14ac:dyDescent="0.2">
      <c r="A26" s="111"/>
      <c r="B26" s="270" t="s">
        <v>32</v>
      </c>
      <c r="C26" s="270">
        <v>1</v>
      </c>
      <c r="D26" s="271"/>
      <c r="E26" s="272">
        <v>165.55</v>
      </c>
      <c r="F26" s="272">
        <v>165.56700000000001</v>
      </c>
      <c r="G26" s="273"/>
      <c r="H26" s="270" t="s">
        <v>15</v>
      </c>
      <c r="I26" s="274">
        <v>0</v>
      </c>
      <c r="J26" s="274">
        <v>17</v>
      </c>
      <c r="K26" s="270" t="s">
        <v>287</v>
      </c>
      <c r="L26" s="337">
        <f t="shared" si="0"/>
        <v>1.7000000000000002</v>
      </c>
      <c r="M26" s="112"/>
      <c r="N26" s="262"/>
      <c r="O26" s="265"/>
      <c r="P26" s="285"/>
    </row>
    <row r="27" spans="1:18" ht="14.85" customHeight="1" x14ac:dyDescent="0.2">
      <c r="A27" s="117"/>
      <c r="B27" s="275"/>
      <c r="C27" s="275"/>
      <c r="D27" s="276">
        <v>165.56700000000001</v>
      </c>
      <c r="E27" s="277">
        <v>165.62700000000001</v>
      </c>
      <c r="F27" s="277">
        <v>165.71</v>
      </c>
      <c r="G27" s="278">
        <v>165.77</v>
      </c>
      <c r="H27" s="275" t="s">
        <v>33</v>
      </c>
      <c r="I27" s="279">
        <v>600</v>
      </c>
      <c r="J27" s="279">
        <v>203</v>
      </c>
      <c r="K27" s="275" t="s">
        <v>287</v>
      </c>
      <c r="L27" s="337">
        <f t="shared" si="0"/>
        <v>20.3</v>
      </c>
      <c r="M27" s="43"/>
      <c r="N27" s="264"/>
      <c r="O27" s="81"/>
      <c r="P27" s="45"/>
    </row>
    <row r="28" spans="1:18" ht="14.85" customHeight="1" thickBot="1" x14ac:dyDescent="0.25">
      <c r="A28" s="266"/>
      <c r="B28" s="280"/>
      <c r="C28" s="280"/>
      <c r="D28" s="281"/>
      <c r="E28" s="282">
        <v>165.77</v>
      </c>
      <c r="F28" s="282">
        <v>165.8</v>
      </c>
      <c r="G28" s="283"/>
      <c r="H28" s="280" t="s">
        <v>15</v>
      </c>
      <c r="I28" s="284">
        <v>0</v>
      </c>
      <c r="J28" s="284">
        <v>30</v>
      </c>
      <c r="K28" s="280" t="s">
        <v>287</v>
      </c>
      <c r="L28" s="337">
        <f t="shared" si="0"/>
        <v>3</v>
      </c>
      <c r="M28" s="130"/>
      <c r="N28" s="268"/>
      <c r="O28" s="267"/>
      <c r="P28" s="132"/>
    </row>
    <row r="29" spans="1:18" ht="14.85" customHeight="1" thickBot="1" x14ac:dyDescent="0.25">
      <c r="A29" s="3"/>
      <c r="B29" s="4"/>
      <c r="C29" s="4"/>
      <c r="D29" s="331"/>
      <c r="E29" s="332"/>
      <c r="F29" s="332"/>
      <c r="G29" s="333"/>
      <c r="H29" s="4"/>
      <c r="I29" s="66"/>
      <c r="J29" s="66">
        <f>SUM(J26:J28)</f>
        <v>250</v>
      </c>
      <c r="K29" s="4"/>
      <c r="L29" s="339">
        <f>SUM(L26:L28)</f>
        <v>25</v>
      </c>
      <c r="M29" s="4"/>
      <c r="N29" s="66"/>
      <c r="O29" s="348"/>
      <c r="P29" s="150"/>
    </row>
    <row r="30" spans="1:18" ht="14.85" customHeight="1" x14ac:dyDescent="0.2">
      <c r="A30" s="111"/>
      <c r="B30" s="270" t="s">
        <v>32</v>
      </c>
      <c r="C30" s="270">
        <v>1</v>
      </c>
      <c r="D30" s="271"/>
      <c r="E30" s="272">
        <v>166.28</v>
      </c>
      <c r="F30" s="272">
        <v>166.29599999999999</v>
      </c>
      <c r="G30" s="273"/>
      <c r="H30" s="270" t="s">
        <v>15</v>
      </c>
      <c r="I30" s="274">
        <v>0</v>
      </c>
      <c r="J30" s="274">
        <v>16</v>
      </c>
      <c r="K30" s="270" t="s">
        <v>287</v>
      </c>
      <c r="L30" s="337">
        <f t="shared" si="0"/>
        <v>1.6</v>
      </c>
      <c r="M30" s="112"/>
      <c r="N30" s="262"/>
      <c r="O30" s="265"/>
      <c r="P30" s="286" t="s">
        <v>288</v>
      </c>
    </row>
    <row r="31" spans="1:18" ht="14.85" customHeight="1" x14ac:dyDescent="0.2">
      <c r="A31" s="117"/>
      <c r="B31" s="275"/>
      <c r="C31" s="275"/>
      <c r="D31" s="276">
        <v>166.29599999999999</v>
      </c>
      <c r="E31" s="277">
        <v>166.358</v>
      </c>
      <c r="F31" s="277">
        <v>166.607</v>
      </c>
      <c r="G31" s="278">
        <v>166.66900000000001</v>
      </c>
      <c r="H31" s="275" t="s">
        <v>33</v>
      </c>
      <c r="I31" s="279">
        <v>373</v>
      </c>
      <c r="J31" s="279">
        <v>373</v>
      </c>
      <c r="K31" s="275" t="s">
        <v>287</v>
      </c>
      <c r="L31" s="337">
        <f t="shared" si="0"/>
        <v>37.299999999999997</v>
      </c>
      <c r="M31" s="43"/>
      <c r="N31" s="264"/>
      <c r="O31" s="81"/>
      <c r="P31" s="45"/>
    </row>
    <row r="32" spans="1:18" ht="14.85" customHeight="1" thickBot="1" x14ac:dyDescent="0.25">
      <c r="A32" s="266"/>
      <c r="B32" s="280"/>
      <c r="C32" s="280"/>
      <c r="D32" s="281"/>
      <c r="E32" s="282">
        <v>166.66900000000001</v>
      </c>
      <c r="F32" s="282">
        <v>166.7</v>
      </c>
      <c r="G32" s="283"/>
      <c r="H32" s="280" t="s">
        <v>15</v>
      </c>
      <c r="I32" s="284">
        <v>0</v>
      </c>
      <c r="J32" s="284">
        <v>31</v>
      </c>
      <c r="K32" s="280" t="s">
        <v>287</v>
      </c>
      <c r="L32" s="337">
        <f t="shared" si="0"/>
        <v>3.1</v>
      </c>
      <c r="M32" s="130"/>
      <c r="N32" s="268"/>
      <c r="O32" s="267"/>
      <c r="P32" s="132"/>
    </row>
    <row r="33" spans="1:16" ht="14.85" customHeight="1" thickBot="1" x14ac:dyDescent="0.25">
      <c r="A33" s="3"/>
      <c r="B33" s="4"/>
      <c r="C33" s="4"/>
      <c r="D33" s="331"/>
      <c r="E33" s="332"/>
      <c r="F33" s="332"/>
      <c r="G33" s="333"/>
      <c r="H33" s="4"/>
      <c r="I33" s="66"/>
      <c r="J33" s="66">
        <f>SUM(J30:J32)</f>
        <v>420</v>
      </c>
      <c r="K33" s="4"/>
      <c r="L33" s="339">
        <f>SUM(L30:L32)</f>
        <v>42</v>
      </c>
      <c r="M33" s="4"/>
      <c r="N33" s="66"/>
      <c r="O33" s="348"/>
      <c r="P33" s="150"/>
    </row>
    <row r="34" spans="1:16" ht="14.85" customHeight="1" x14ac:dyDescent="0.2">
      <c r="A34" s="75"/>
      <c r="B34" s="24" t="s">
        <v>34</v>
      </c>
      <c r="C34" s="24">
        <v>1</v>
      </c>
      <c r="D34" s="98"/>
      <c r="E34" s="98">
        <v>170.36</v>
      </c>
      <c r="F34" s="98">
        <v>170.37200000000001</v>
      </c>
      <c r="G34" s="98"/>
      <c r="H34" s="24" t="s">
        <v>15</v>
      </c>
      <c r="I34" s="26">
        <v>0</v>
      </c>
      <c r="J34" s="26">
        <v>12</v>
      </c>
      <c r="K34" s="24" t="s">
        <v>287</v>
      </c>
      <c r="L34" s="337">
        <f t="shared" si="0"/>
        <v>1.2</v>
      </c>
      <c r="M34" s="24"/>
      <c r="N34" s="26"/>
      <c r="O34" s="24"/>
      <c r="P34" s="52"/>
    </row>
    <row r="35" spans="1:16" ht="14.85" customHeight="1" x14ac:dyDescent="0.2">
      <c r="A35" s="35"/>
      <c r="B35" s="36"/>
      <c r="C35" s="36"/>
      <c r="D35" s="195">
        <v>170.37200000000001</v>
      </c>
      <c r="E35" s="195">
        <v>170.398</v>
      </c>
      <c r="F35" s="195">
        <v>170.54300000000001</v>
      </c>
      <c r="G35" s="195">
        <v>170.64</v>
      </c>
      <c r="H35" s="36" t="s">
        <v>33</v>
      </c>
      <c r="I35" s="37">
        <v>563</v>
      </c>
      <c r="J35" s="37">
        <v>268</v>
      </c>
      <c r="K35" s="36" t="s">
        <v>287</v>
      </c>
      <c r="L35" s="337">
        <f t="shared" si="0"/>
        <v>26.8</v>
      </c>
      <c r="M35" s="36"/>
      <c r="N35" s="37"/>
      <c r="O35" s="36"/>
      <c r="P35" s="196"/>
    </row>
    <row r="36" spans="1:16" ht="14.85" customHeight="1" x14ac:dyDescent="0.2">
      <c r="A36" s="28"/>
      <c r="B36" s="10"/>
      <c r="C36" s="10"/>
      <c r="D36" s="102"/>
      <c r="E36" s="102">
        <v>170.64</v>
      </c>
      <c r="F36" s="102">
        <v>170.84299999999999</v>
      </c>
      <c r="G36" s="102"/>
      <c r="H36" s="10" t="s">
        <v>15</v>
      </c>
      <c r="I36" s="11">
        <v>0</v>
      </c>
      <c r="J36" s="11">
        <v>203</v>
      </c>
      <c r="K36" s="10" t="s">
        <v>287</v>
      </c>
      <c r="L36" s="337">
        <f t="shared" si="0"/>
        <v>20.3</v>
      </c>
      <c r="M36" s="10"/>
      <c r="N36" s="11"/>
      <c r="O36" s="10"/>
      <c r="P36" s="29"/>
    </row>
    <row r="37" spans="1:16" ht="14.85" customHeight="1" thickBot="1" x14ac:dyDescent="0.25">
      <c r="A37" s="30"/>
      <c r="B37" s="31"/>
      <c r="C37" s="31"/>
      <c r="D37" s="128">
        <v>170.84299999999999</v>
      </c>
      <c r="E37" s="128">
        <v>170.93799999999999</v>
      </c>
      <c r="F37" s="128">
        <v>171.16499999999999</v>
      </c>
      <c r="G37" s="128">
        <v>171.26</v>
      </c>
      <c r="H37" s="31" t="s">
        <v>20</v>
      </c>
      <c r="I37" s="33">
        <v>463</v>
      </c>
      <c r="J37" s="33">
        <v>417</v>
      </c>
      <c r="K37" s="31" t="s">
        <v>287</v>
      </c>
      <c r="L37" s="337">
        <f t="shared" si="0"/>
        <v>41.699999999999996</v>
      </c>
      <c r="M37" s="31"/>
      <c r="N37" s="33"/>
      <c r="O37" s="31"/>
      <c r="P37" s="34"/>
    </row>
    <row r="38" spans="1:16" ht="21.75" customHeight="1" thickBot="1" x14ac:dyDescent="0.25">
      <c r="A38" s="3" t="s">
        <v>1</v>
      </c>
      <c r="B38" s="4" t="s">
        <v>2</v>
      </c>
      <c r="C38" s="5" t="s">
        <v>95</v>
      </c>
      <c r="D38" s="5" t="s">
        <v>8</v>
      </c>
      <c r="E38" s="5" t="s">
        <v>9</v>
      </c>
      <c r="F38" s="5" t="s">
        <v>10</v>
      </c>
      <c r="G38" s="5" t="s">
        <v>11</v>
      </c>
      <c r="H38" s="5" t="s">
        <v>12</v>
      </c>
      <c r="I38" s="5" t="s">
        <v>19</v>
      </c>
      <c r="J38" s="5" t="s">
        <v>13</v>
      </c>
      <c r="K38" s="5" t="s">
        <v>6</v>
      </c>
      <c r="L38" s="346" t="s">
        <v>14</v>
      </c>
      <c r="M38" s="5" t="s">
        <v>30</v>
      </c>
      <c r="N38" s="261" t="s">
        <v>3</v>
      </c>
      <c r="O38" s="5"/>
      <c r="P38" s="6" t="s">
        <v>18</v>
      </c>
    </row>
    <row r="39" spans="1:16" ht="14.25" customHeight="1" x14ac:dyDescent="0.2">
      <c r="A39" s="75"/>
      <c r="B39" s="24" t="s">
        <v>34</v>
      </c>
      <c r="C39" s="24">
        <v>1</v>
      </c>
      <c r="D39" s="98"/>
      <c r="E39" s="98">
        <v>171.26</v>
      </c>
      <c r="F39" s="98">
        <v>171.50800000000001</v>
      </c>
      <c r="G39" s="98"/>
      <c r="H39" s="24" t="s">
        <v>15</v>
      </c>
      <c r="I39" s="26">
        <v>0</v>
      </c>
      <c r="J39" s="26">
        <v>248</v>
      </c>
      <c r="K39" s="24" t="s">
        <v>287</v>
      </c>
      <c r="L39" s="337">
        <f t="shared" si="0"/>
        <v>24.8</v>
      </c>
      <c r="M39" s="144"/>
      <c r="N39" s="26"/>
      <c r="O39" s="144"/>
      <c r="P39" s="427" t="s">
        <v>275</v>
      </c>
    </row>
    <row r="40" spans="1:16" ht="14.25" customHeight="1" x14ac:dyDescent="0.2">
      <c r="A40" s="35"/>
      <c r="B40" s="36"/>
      <c r="C40" s="36"/>
      <c r="D40" s="195">
        <v>171.50800000000001</v>
      </c>
      <c r="E40" s="195">
        <v>171.59399999999999</v>
      </c>
      <c r="F40" s="195">
        <v>171.643</v>
      </c>
      <c r="G40" s="195">
        <v>171.72300000000001</v>
      </c>
      <c r="H40" s="36" t="s">
        <v>20</v>
      </c>
      <c r="I40" s="37">
        <v>349</v>
      </c>
      <c r="J40" s="37">
        <v>215</v>
      </c>
      <c r="K40" s="36" t="s">
        <v>287</v>
      </c>
      <c r="L40" s="341">
        <f t="shared" si="0"/>
        <v>21.5</v>
      </c>
      <c r="M40" s="36"/>
      <c r="N40" s="37"/>
      <c r="O40" s="36"/>
      <c r="P40" s="428"/>
    </row>
    <row r="41" spans="1:16" x14ac:dyDescent="0.2">
      <c r="A41" s="28"/>
      <c r="B41" s="10"/>
      <c r="C41" s="10"/>
      <c r="D41" s="102"/>
      <c r="E41" s="102">
        <v>171.72300000000001</v>
      </c>
      <c r="F41" s="102">
        <v>171.75800000000001</v>
      </c>
      <c r="G41" s="102"/>
      <c r="H41" s="10" t="s">
        <v>15</v>
      </c>
      <c r="I41" s="11">
        <v>0</v>
      </c>
      <c r="J41" s="11">
        <v>35</v>
      </c>
      <c r="K41" s="10" t="s">
        <v>287</v>
      </c>
      <c r="L41" s="337">
        <f t="shared" si="0"/>
        <v>3.5000000000000004</v>
      </c>
      <c r="M41" s="10"/>
      <c r="N41" s="11"/>
      <c r="O41" s="10"/>
      <c r="P41" s="428"/>
    </row>
    <row r="42" spans="1:16" x14ac:dyDescent="0.2">
      <c r="A42" s="28"/>
      <c r="B42" s="10"/>
      <c r="C42" s="10"/>
      <c r="D42" s="102">
        <v>171.75800000000001</v>
      </c>
      <c r="E42" s="102">
        <v>171.85</v>
      </c>
      <c r="F42" s="102">
        <v>172.09100000000001</v>
      </c>
      <c r="G42" s="102">
        <v>172.19</v>
      </c>
      <c r="H42" s="10" t="s">
        <v>33</v>
      </c>
      <c r="I42" s="11">
        <v>375</v>
      </c>
      <c r="J42" s="11">
        <v>432</v>
      </c>
      <c r="K42" s="10" t="s">
        <v>287</v>
      </c>
      <c r="L42" s="337">
        <f t="shared" si="0"/>
        <v>43.2</v>
      </c>
      <c r="M42" s="10"/>
      <c r="N42" s="11"/>
      <c r="O42" s="10"/>
      <c r="P42" s="435"/>
    </row>
    <row r="43" spans="1:16" ht="14.25" customHeight="1" x14ac:dyDescent="0.2">
      <c r="A43" s="28"/>
      <c r="B43" s="10"/>
      <c r="C43" s="10"/>
      <c r="D43" s="102"/>
      <c r="E43" s="102">
        <v>172.19</v>
      </c>
      <c r="F43" s="102">
        <v>172.304</v>
      </c>
      <c r="G43" s="102"/>
      <c r="H43" s="10" t="s">
        <v>15</v>
      </c>
      <c r="I43" s="11">
        <v>0</v>
      </c>
      <c r="J43" s="11">
        <v>114</v>
      </c>
      <c r="K43" s="10" t="s">
        <v>287</v>
      </c>
      <c r="L43" s="337">
        <f t="shared" si="0"/>
        <v>11.4</v>
      </c>
      <c r="M43" s="10"/>
      <c r="N43" s="11"/>
      <c r="O43" s="10"/>
      <c r="P43" s="434" t="s">
        <v>290</v>
      </c>
    </row>
    <row r="44" spans="1:16" ht="17.25" customHeight="1" x14ac:dyDescent="0.2">
      <c r="A44" s="28"/>
      <c r="B44" s="10"/>
      <c r="C44" s="10"/>
      <c r="D44" s="102">
        <v>172.304</v>
      </c>
      <c r="E44" s="102">
        <v>172.404</v>
      </c>
      <c r="F44" s="102">
        <v>172.50399999999999</v>
      </c>
      <c r="G44" s="102"/>
      <c r="H44" s="10" t="s">
        <v>33</v>
      </c>
      <c r="I44" s="11">
        <v>466</v>
      </c>
      <c r="J44" s="11">
        <v>200</v>
      </c>
      <c r="K44" s="10" t="s">
        <v>287</v>
      </c>
      <c r="L44" s="337">
        <f t="shared" si="0"/>
        <v>20</v>
      </c>
      <c r="M44" s="10"/>
      <c r="N44" s="11"/>
      <c r="O44" s="10"/>
      <c r="P44" s="434"/>
    </row>
    <row r="45" spans="1:16" x14ac:dyDescent="0.2">
      <c r="A45" s="28"/>
      <c r="B45" s="10"/>
      <c r="C45" s="10"/>
      <c r="D45" s="102"/>
      <c r="E45" s="102">
        <v>172.50399999999999</v>
      </c>
      <c r="F45" s="102">
        <v>172.60499999999999</v>
      </c>
      <c r="G45" s="102">
        <v>172.71</v>
      </c>
      <c r="H45" s="10" t="s">
        <v>33</v>
      </c>
      <c r="I45" s="11">
        <v>468</v>
      </c>
      <c r="J45" s="11">
        <v>206</v>
      </c>
      <c r="K45" s="10" t="s">
        <v>287</v>
      </c>
      <c r="L45" s="337">
        <f t="shared" si="0"/>
        <v>20.599999999999998</v>
      </c>
      <c r="M45" s="10"/>
      <c r="N45" s="11"/>
      <c r="O45" s="10"/>
      <c r="P45" s="438" t="s">
        <v>289</v>
      </c>
    </row>
    <row r="46" spans="1:16" x14ac:dyDescent="0.2">
      <c r="A46" s="28"/>
      <c r="B46" s="10"/>
      <c r="C46" s="10"/>
      <c r="D46" s="102"/>
      <c r="E46" s="102">
        <v>172.71</v>
      </c>
      <c r="F46" s="102">
        <v>172.755</v>
      </c>
      <c r="G46" s="102"/>
      <c r="H46" s="10" t="s">
        <v>15</v>
      </c>
      <c r="I46" s="11">
        <v>0</v>
      </c>
      <c r="J46" s="11">
        <v>45</v>
      </c>
      <c r="K46" s="10" t="s">
        <v>287</v>
      </c>
      <c r="L46" s="337">
        <f t="shared" si="0"/>
        <v>4.5</v>
      </c>
      <c r="M46" s="10"/>
      <c r="N46" s="11"/>
      <c r="O46" s="10"/>
      <c r="P46" s="439"/>
    </row>
    <row r="47" spans="1:16" x14ac:dyDescent="0.2">
      <c r="A47" s="28"/>
      <c r="B47" s="10"/>
      <c r="C47" s="10"/>
      <c r="D47" s="102">
        <v>172.755</v>
      </c>
      <c r="E47" s="102">
        <v>172.83600000000001</v>
      </c>
      <c r="F47" s="102">
        <v>173.03399999999999</v>
      </c>
      <c r="G47" s="102">
        <v>173.11500000000001</v>
      </c>
      <c r="H47" s="10" t="s">
        <v>20</v>
      </c>
      <c r="I47" s="11">
        <v>383</v>
      </c>
      <c r="J47" s="11">
        <v>360</v>
      </c>
      <c r="K47" s="10" t="s">
        <v>287</v>
      </c>
      <c r="L47" s="337">
        <f t="shared" si="0"/>
        <v>36</v>
      </c>
      <c r="M47" s="10"/>
      <c r="N47" s="11"/>
      <c r="O47" s="10"/>
      <c r="P47" s="29"/>
    </row>
    <row r="48" spans="1:16" x14ac:dyDescent="0.2">
      <c r="A48" s="28"/>
      <c r="B48" s="10"/>
      <c r="C48" s="10"/>
      <c r="D48" s="102"/>
      <c r="E48" s="102">
        <v>173.11500000000001</v>
      </c>
      <c r="F48" s="102">
        <v>173.21199999999999</v>
      </c>
      <c r="G48" s="102"/>
      <c r="H48" s="10" t="s">
        <v>15</v>
      </c>
      <c r="I48" s="11">
        <v>0</v>
      </c>
      <c r="J48" s="11">
        <v>97</v>
      </c>
      <c r="K48" s="10" t="s">
        <v>287</v>
      </c>
      <c r="L48" s="337">
        <f t="shared" si="0"/>
        <v>9.7000000000000011</v>
      </c>
      <c r="M48" s="10"/>
      <c r="N48" s="11"/>
      <c r="O48" s="10"/>
      <c r="P48" s="29"/>
    </row>
    <row r="49" spans="1:16" x14ac:dyDescent="0.2">
      <c r="A49" s="28"/>
      <c r="B49" s="10"/>
      <c r="C49" s="10"/>
      <c r="D49" s="102">
        <v>173.21199999999999</v>
      </c>
      <c r="E49" s="102">
        <v>173.31200000000001</v>
      </c>
      <c r="F49" s="102">
        <v>173.90799999999999</v>
      </c>
      <c r="G49" s="102"/>
      <c r="H49" s="10" t="s">
        <v>33</v>
      </c>
      <c r="I49" s="11">
        <v>375</v>
      </c>
      <c r="J49" s="11">
        <v>696</v>
      </c>
      <c r="K49" s="10" t="s">
        <v>287</v>
      </c>
      <c r="L49" s="337">
        <f t="shared" si="0"/>
        <v>69.599999999999994</v>
      </c>
      <c r="M49" s="10"/>
      <c r="N49" s="11"/>
      <c r="O49" s="10"/>
      <c r="P49" s="29"/>
    </row>
    <row r="50" spans="1:16" x14ac:dyDescent="0.2">
      <c r="A50" s="28"/>
      <c r="B50" s="10"/>
      <c r="C50" s="10"/>
      <c r="D50" s="102"/>
      <c r="E50" s="102">
        <v>173.90799999999999</v>
      </c>
      <c r="F50" s="102">
        <v>173.97</v>
      </c>
      <c r="G50" s="102"/>
      <c r="H50" s="10" t="s">
        <v>33</v>
      </c>
      <c r="I50" s="11">
        <v>370</v>
      </c>
      <c r="J50" s="11">
        <v>62</v>
      </c>
      <c r="K50" s="10" t="s">
        <v>287</v>
      </c>
      <c r="L50" s="337">
        <f t="shared" si="0"/>
        <v>6.2</v>
      </c>
      <c r="M50" s="10"/>
      <c r="N50" s="11"/>
      <c r="O50" s="10"/>
      <c r="P50" s="29"/>
    </row>
    <row r="51" spans="1:16" x14ac:dyDescent="0.2">
      <c r="A51" s="28"/>
      <c r="B51" s="10"/>
      <c r="C51" s="10"/>
      <c r="D51" s="102"/>
      <c r="E51" s="102">
        <v>173.97</v>
      </c>
      <c r="F51" s="102">
        <v>174.35499999999999</v>
      </c>
      <c r="G51" s="102"/>
      <c r="H51" s="10" t="s">
        <v>33</v>
      </c>
      <c r="I51" s="11">
        <v>382</v>
      </c>
      <c r="J51" s="11">
        <v>385</v>
      </c>
      <c r="K51" s="10" t="s">
        <v>287</v>
      </c>
      <c r="L51" s="337">
        <f t="shared" si="0"/>
        <v>38.5</v>
      </c>
      <c r="M51" s="10"/>
      <c r="N51" s="11"/>
      <c r="O51" s="10"/>
      <c r="P51" s="29"/>
    </row>
    <row r="52" spans="1:16" x14ac:dyDescent="0.2">
      <c r="A52" s="28"/>
      <c r="B52" s="10"/>
      <c r="C52" s="10"/>
      <c r="D52" s="102"/>
      <c r="E52" s="102">
        <v>174.35499999999999</v>
      </c>
      <c r="F52" s="102">
        <v>174.52600000000001</v>
      </c>
      <c r="G52" s="102">
        <v>174.62100000000001</v>
      </c>
      <c r="H52" s="10" t="s">
        <v>33</v>
      </c>
      <c r="I52" s="11">
        <v>370</v>
      </c>
      <c r="J52" s="11">
        <v>266</v>
      </c>
      <c r="K52" s="10" t="s">
        <v>287</v>
      </c>
      <c r="L52" s="337">
        <f t="shared" si="0"/>
        <v>26.6</v>
      </c>
      <c r="M52" s="10"/>
      <c r="N52" s="11"/>
      <c r="O52" s="10"/>
      <c r="P52" s="29"/>
    </row>
    <row r="53" spans="1:16" x14ac:dyDescent="0.2">
      <c r="A53" s="28"/>
      <c r="B53" s="10"/>
      <c r="C53" s="10"/>
      <c r="D53" s="102"/>
      <c r="E53" s="102">
        <v>174.62100000000001</v>
      </c>
      <c r="F53" s="102">
        <v>174.852</v>
      </c>
      <c r="G53" s="102"/>
      <c r="H53" s="10" t="s">
        <v>15</v>
      </c>
      <c r="I53" s="11">
        <v>0</v>
      </c>
      <c r="J53" s="11">
        <v>231</v>
      </c>
      <c r="K53" s="10" t="s">
        <v>287</v>
      </c>
      <c r="L53" s="337">
        <f t="shared" si="0"/>
        <v>23.1</v>
      </c>
      <c r="M53" s="10"/>
      <c r="N53" s="11"/>
      <c r="O53" s="10"/>
      <c r="P53" s="29"/>
    </row>
    <row r="54" spans="1:16" x14ac:dyDescent="0.2">
      <c r="A54" s="28"/>
      <c r="B54" s="10"/>
      <c r="C54" s="10"/>
      <c r="D54" s="102">
        <v>174.852</v>
      </c>
      <c r="E54" s="102">
        <v>174.964</v>
      </c>
      <c r="F54" s="102">
        <v>175.244</v>
      </c>
      <c r="G54" s="102">
        <v>175.35300000000001</v>
      </c>
      <c r="H54" s="10" t="s">
        <v>20</v>
      </c>
      <c r="I54" s="11">
        <v>371</v>
      </c>
      <c r="J54" s="11">
        <v>501</v>
      </c>
      <c r="K54" s="10" t="s">
        <v>287</v>
      </c>
      <c r="L54" s="337">
        <f t="shared" si="0"/>
        <v>50.1</v>
      </c>
      <c r="M54" s="10"/>
      <c r="N54" s="11"/>
      <c r="O54" s="10"/>
      <c r="P54" s="29"/>
    </row>
    <row r="55" spans="1:16" x14ac:dyDescent="0.2">
      <c r="A55" s="28"/>
      <c r="B55" s="10"/>
      <c r="C55" s="10"/>
      <c r="D55" s="102"/>
      <c r="E55" s="102">
        <v>175.35300000000001</v>
      </c>
      <c r="F55" s="102">
        <v>175.511</v>
      </c>
      <c r="G55" s="102"/>
      <c r="H55" s="10" t="s">
        <v>15</v>
      </c>
      <c r="I55" s="11">
        <v>0</v>
      </c>
      <c r="J55" s="11">
        <v>158</v>
      </c>
      <c r="K55" s="10" t="s">
        <v>287</v>
      </c>
      <c r="L55" s="337">
        <f t="shared" si="0"/>
        <v>15.8</v>
      </c>
      <c r="M55" s="10"/>
      <c r="N55" s="11"/>
      <c r="O55" s="10"/>
      <c r="P55" s="29"/>
    </row>
    <row r="56" spans="1:16" x14ac:dyDescent="0.2">
      <c r="A56" s="28"/>
      <c r="B56" s="10"/>
      <c r="C56" s="10"/>
      <c r="D56" s="102">
        <v>175.511</v>
      </c>
      <c r="E56" s="102">
        <v>175.58799999999999</v>
      </c>
      <c r="F56" s="102">
        <v>175.92</v>
      </c>
      <c r="G56" s="102">
        <v>175.99</v>
      </c>
      <c r="H56" s="10" t="s">
        <v>20</v>
      </c>
      <c r="I56" s="11">
        <v>476</v>
      </c>
      <c r="J56" s="11">
        <v>479</v>
      </c>
      <c r="K56" s="10" t="s">
        <v>287</v>
      </c>
      <c r="L56" s="337">
        <f t="shared" si="0"/>
        <v>47.9</v>
      </c>
      <c r="M56" s="10"/>
      <c r="N56" s="11"/>
      <c r="O56" s="10"/>
      <c r="P56" s="29"/>
    </row>
    <row r="57" spans="1:16" x14ac:dyDescent="0.2">
      <c r="A57" s="28"/>
      <c r="B57" s="10"/>
      <c r="C57" s="10"/>
      <c r="D57" s="102"/>
      <c r="E57" s="102">
        <v>175.99</v>
      </c>
      <c r="F57" s="102">
        <v>176.023</v>
      </c>
      <c r="G57" s="102"/>
      <c r="H57" s="10" t="s">
        <v>15</v>
      </c>
      <c r="I57" s="11">
        <v>0</v>
      </c>
      <c r="J57" s="11">
        <v>33</v>
      </c>
      <c r="K57" s="10" t="s">
        <v>287</v>
      </c>
      <c r="L57" s="337">
        <f t="shared" si="0"/>
        <v>3.3000000000000003</v>
      </c>
      <c r="M57" s="10"/>
      <c r="N57" s="11"/>
      <c r="O57" s="10"/>
      <c r="P57" s="29"/>
    </row>
    <row r="58" spans="1:16" x14ac:dyDescent="0.2">
      <c r="A58" s="28"/>
      <c r="B58" s="10"/>
      <c r="C58" s="10"/>
      <c r="D58" s="102">
        <v>176.023</v>
      </c>
      <c r="E58" s="102">
        <v>176.11699999999999</v>
      </c>
      <c r="F58" s="102">
        <v>176.405</v>
      </c>
      <c r="G58" s="102">
        <v>176.48500000000001</v>
      </c>
      <c r="H58" s="10" t="s">
        <v>33</v>
      </c>
      <c r="I58" s="11">
        <v>485</v>
      </c>
      <c r="J58" s="11">
        <v>462</v>
      </c>
      <c r="K58" s="10" t="s">
        <v>287</v>
      </c>
      <c r="L58" s="337">
        <f t="shared" si="0"/>
        <v>46.2</v>
      </c>
      <c r="M58" s="10"/>
      <c r="N58" s="11"/>
      <c r="O58" s="10"/>
      <c r="P58" s="29"/>
    </row>
    <row r="59" spans="1:16" ht="15" thickBot="1" x14ac:dyDescent="0.25">
      <c r="A59" s="251"/>
      <c r="B59" s="252"/>
      <c r="C59" s="252"/>
      <c r="D59" s="259"/>
      <c r="E59" s="259">
        <v>176.48500000000001</v>
      </c>
      <c r="F59" s="259">
        <v>176.601</v>
      </c>
      <c r="G59" s="259"/>
      <c r="H59" s="252" t="s">
        <v>15</v>
      </c>
      <c r="I59" s="256"/>
      <c r="J59" s="256">
        <v>116</v>
      </c>
      <c r="K59" s="252" t="s">
        <v>287</v>
      </c>
      <c r="L59" s="347">
        <f t="shared" si="0"/>
        <v>11.600000000000001</v>
      </c>
      <c r="M59" s="252"/>
      <c r="N59" s="256"/>
      <c r="O59" s="252"/>
      <c r="P59" s="258"/>
    </row>
    <row r="60" spans="1:16" ht="15" thickBot="1" x14ac:dyDescent="0.25">
      <c r="A60" s="3"/>
      <c r="B60" s="4"/>
      <c r="C60" s="4"/>
      <c r="D60" s="161"/>
      <c r="E60" s="161"/>
      <c r="F60" s="161"/>
      <c r="G60" s="161"/>
      <c r="H60" s="4"/>
      <c r="I60" s="66"/>
      <c r="J60" s="66">
        <f>SUM(J34:J59)</f>
        <v>6241</v>
      </c>
      <c r="K60" s="4"/>
      <c r="L60" s="339">
        <f>SUM(L34:L59)</f>
        <v>624.1</v>
      </c>
      <c r="M60" s="4"/>
      <c r="N60" s="66"/>
      <c r="O60" s="4"/>
      <c r="P60" s="150"/>
    </row>
    <row r="61" spans="1:16" x14ac:dyDescent="0.2">
      <c r="A61" s="75"/>
      <c r="B61" s="24" t="s">
        <v>34</v>
      </c>
      <c r="C61" s="24">
        <v>2</v>
      </c>
      <c r="D61" s="98"/>
      <c r="E61" s="98">
        <v>170.36</v>
      </c>
      <c r="F61" s="98">
        <v>170.37</v>
      </c>
      <c r="G61" s="98"/>
      <c r="H61" s="24" t="s">
        <v>15</v>
      </c>
      <c r="I61" s="26">
        <v>0</v>
      </c>
      <c r="J61" s="26">
        <v>10</v>
      </c>
      <c r="K61" s="24" t="s">
        <v>287</v>
      </c>
      <c r="L61" s="337">
        <f t="shared" si="0"/>
        <v>1</v>
      </c>
      <c r="M61" s="24"/>
      <c r="N61" s="26"/>
      <c r="O61" s="24"/>
      <c r="P61" s="427" t="s">
        <v>274</v>
      </c>
    </row>
    <row r="62" spans="1:16" ht="14.25" customHeight="1" x14ac:dyDescent="0.2">
      <c r="A62" s="35"/>
      <c r="B62" s="36"/>
      <c r="C62" s="36"/>
      <c r="D62" s="195">
        <v>170.37</v>
      </c>
      <c r="E62" s="195">
        <v>170.39599999999999</v>
      </c>
      <c r="F62" s="195">
        <v>170.55</v>
      </c>
      <c r="G62" s="195">
        <v>170.62799999999999</v>
      </c>
      <c r="H62" s="36" t="s">
        <v>33</v>
      </c>
      <c r="I62" s="37">
        <v>563</v>
      </c>
      <c r="J62" s="37">
        <v>258</v>
      </c>
      <c r="K62" s="36" t="s">
        <v>287</v>
      </c>
      <c r="L62" s="341">
        <f t="shared" si="0"/>
        <v>25.8</v>
      </c>
      <c r="M62" s="36"/>
      <c r="N62" s="37"/>
      <c r="O62" s="36"/>
      <c r="P62" s="428"/>
    </row>
    <row r="63" spans="1:16" x14ac:dyDescent="0.2">
      <c r="A63" s="28"/>
      <c r="B63" s="10"/>
      <c r="C63" s="10"/>
      <c r="D63" s="102"/>
      <c r="E63" s="102">
        <v>170.62799999999999</v>
      </c>
      <c r="F63" s="102">
        <v>170.84100000000001</v>
      </c>
      <c r="G63" s="102"/>
      <c r="H63" s="10" t="s">
        <v>15</v>
      </c>
      <c r="I63" s="11">
        <v>0</v>
      </c>
      <c r="J63" s="11">
        <v>213</v>
      </c>
      <c r="K63" s="10" t="s">
        <v>287</v>
      </c>
      <c r="L63" s="337">
        <f t="shared" si="0"/>
        <v>21.3</v>
      </c>
      <c r="M63" s="10"/>
      <c r="N63" s="11"/>
      <c r="O63" s="10"/>
      <c r="P63" s="428"/>
    </row>
    <row r="64" spans="1:16" x14ac:dyDescent="0.2">
      <c r="A64" s="28"/>
      <c r="B64" s="10"/>
      <c r="C64" s="10"/>
      <c r="D64" s="102">
        <v>170.84100000000001</v>
      </c>
      <c r="E64" s="102">
        <v>170.94300000000001</v>
      </c>
      <c r="F64" s="102">
        <v>171.16300000000001</v>
      </c>
      <c r="G64" s="102">
        <v>171.26</v>
      </c>
      <c r="H64" s="10" t="s">
        <v>20</v>
      </c>
      <c r="I64" s="11">
        <v>459</v>
      </c>
      <c r="J64" s="11">
        <v>419</v>
      </c>
      <c r="K64" s="10" t="s">
        <v>287</v>
      </c>
      <c r="L64" s="337">
        <f t="shared" si="0"/>
        <v>41.9</v>
      </c>
      <c r="M64" s="10"/>
      <c r="N64" s="11"/>
      <c r="O64" s="10"/>
      <c r="P64" s="435"/>
    </row>
    <row r="65" spans="1:16" x14ac:dyDescent="0.2">
      <c r="A65" s="28"/>
      <c r="B65" s="10"/>
      <c r="C65" s="10"/>
      <c r="D65" s="102"/>
      <c r="E65" s="102">
        <v>171.26</v>
      </c>
      <c r="F65" s="102">
        <v>171.506</v>
      </c>
      <c r="G65" s="102"/>
      <c r="H65" s="10" t="s">
        <v>15</v>
      </c>
      <c r="I65" s="11">
        <v>0</v>
      </c>
      <c r="J65" s="11">
        <v>246</v>
      </c>
      <c r="K65" s="10" t="s">
        <v>287</v>
      </c>
      <c r="L65" s="337">
        <f t="shared" si="0"/>
        <v>24.6</v>
      </c>
      <c r="M65" s="10"/>
      <c r="N65" s="11"/>
      <c r="O65" s="10"/>
      <c r="P65" s="434" t="s">
        <v>290</v>
      </c>
    </row>
    <row r="66" spans="1:16" ht="15.75" customHeight="1" x14ac:dyDescent="0.2">
      <c r="A66" s="28"/>
      <c r="B66" s="10"/>
      <c r="C66" s="10"/>
      <c r="D66" s="102">
        <v>171.506</v>
      </c>
      <c r="E66" s="102">
        <v>171.589</v>
      </c>
      <c r="F66" s="102">
        <v>171.637</v>
      </c>
      <c r="G66" s="102">
        <v>171.72</v>
      </c>
      <c r="H66" s="10" t="s">
        <v>20</v>
      </c>
      <c r="I66" s="11">
        <v>350</v>
      </c>
      <c r="J66" s="11">
        <v>214</v>
      </c>
      <c r="K66" s="10" t="s">
        <v>287</v>
      </c>
      <c r="L66" s="337">
        <f t="shared" si="0"/>
        <v>21.4</v>
      </c>
      <c r="M66" s="10"/>
      <c r="N66" s="11"/>
      <c r="O66" s="10"/>
      <c r="P66" s="434"/>
    </row>
    <row r="67" spans="1:16" x14ac:dyDescent="0.2">
      <c r="A67" s="28"/>
      <c r="B67" s="10"/>
      <c r="C67" s="10"/>
      <c r="D67" s="102"/>
      <c r="E67" s="102">
        <v>171.72</v>
      </c>
      <c r="F67" s="102">
        <v>171.75899999999999</v>
      </c>
      <c r="G67" s="102"/>
      <c r="H67" s="10" t="s">
        <v>15</v>
      </c>
      <c r="I67" s="11">
        <v>0</v>
      </c>
      <c r="J67" s="11">
        <v>39</v>
      </c>
      <c r="K67" s="10" t="s">
        <v>287</v>
      </c>
      <c r="L67" s="337">
        <f t="shared" si="0"/>
        <v>3.9</v>
      </c>
      <c r="M67" s="10"/>
      <c r="N67" s="11"/>
      <c r="O67" s="10"/>
      <c r="P67" s="438" t="s">
        <v>289</v>
      </c>
    </row>
    <row r="68" spans="1:16" x14ac:dyDescent="0.2">
      <c r="A68" s="28"/>
      <c r="B68" s="10"/>
      <c r="C68" s="10"/>
      <c r="D68" s="102">
        <v>171.75899999999999</v>
      </c>
      <c r="E68" s="102">
        <v>171.84700000000001</v>
      </c>
      <c r="F68" s="102">
        <v>172.09700000000001</v>
      </c>
      <c r="G68" s="102">
        <v>172.185</v>
      </c>
      <c r="H68" s="10" t="s">
        <v>33</v>
      </c>
      <c r="I68" s="11">
        <v>377</v>
      </c>
      <c r="J68" s="11">
        <v>426</v>
      </c>
      <c r="K68" s="10" t="s">
        <v>287</v>
      </c>
      <c r="L68" s="337">
        <f t="shared" si="0"/>
        <v>42.6</v>
      </c>
      <c r="M68" s="10"/>
      <c r="N68" s="11"/>
      <c r="O68" s="10"/>
      <c r="P68" s="439"/>
    </row>
    <row r="69" spans="1:16" x14ac:dyDescent="0.2">
      <c r="A69" s="28"/>
      <c r="B69" s="10"/>
      <c r="C69" s="10"/>
      <c r="D69" s="102"/>
      <c r="E69" s="102">
        <v>172.185</v>
      </c>
      <c r="F69" s="102">
        <v>172.30600000000001</v>
      </c>
      <c r="G69" s="102"/>
      <c r="H69" s="10" t="s">
        <v>15</v>
      </c>
      <c r="I69" s="11">
        <v>0</v>
      </c>
      <c r="J69" s="11">
        <v>121</v>
      </c>
      <c r="K69" s="10" t="s">
        <v>287</v>
      </c>
      <c r="L69" s="337">
        <f t="shared" ref="L69:L74" si="1">(J69/1000)*100</f>
        <v>12.1</v>
      </c>
      <c r="M69" s="10"/>
      <c r="N69" s="11"/>
      <c r="O69" s="10"/>
      <c r="P69" s="29"/>
    </row>
    <row r="70" spans="1:16" x14ac:dyDescent="0.2">
      <c r="A70" s="28"/>
      <c r="B70" s="10"/>
      <c r="C70" s="10"/>
      <c r="D70" s="102">
        <v>172.30600000000001</v>
      </c>
      <c r="E70" s="102">
        <v>172.404</v>
      </c>
      <c r="F70" s="102">
        <v>172.56299999999999</v>
      </c>
      <c r="G70" s="102"/>
      <c r="H70" s="10" t="s">
        <v>33</v>
      </c>
      <c r="I70" s="11">
        <v>470</v>
      </c>
      <c r="J70" s="11">
        <v>257</v>
      </c>
      <c r="K70" s="10" t="s">
        <v>287</v>
      </c>
      <c r="L70" s="337">
        <f t="shared" si="1"/>
        <v>25.7</v>
      </c>
      <c r="M70" s="10"/>
      <c r="N70" s="11"/>
      <c r="O70" s="10"/>
      <c r="P70" s="29"/>
    </row>
    <row r="71" spans="1:16" x14ac:dyDescent="0.2">
      <c r="A71" s="28"/>
      <c r="B71" s="10"/>
      <c r="C71" s="10"/>
      <c r="D71" s="102"/>
      <c r="E71" s="102">
        <v>172.56299999999999</v>
      </c>
      <c r="F71" s="102">
        <v>172.619</v>
      </c>
      <c r="G71" s="102">
        <v>172.703</v>
      </c>
      <c r="H71" s="10" t="s">
        <v>33</v>
      </c>
      <c r="I71" s="11">
        <v>472</v>
      </c>
      <c r="J71" s="11">
        <v>140</v>
      </c>
      <c r="K71" s="10" t="s">
        <v>287</v>
      </c>
      <c r="L71" s="337">
        <f t="shared" si="1"/>
        <v>14.000000000000002</v>
      </c>
      <c r="M71" s="10"/>
      <c r="N71" s="11"/>
      <c r="O71" s="10"/>
      <c r="P71" s="29"/>
    </row>
    <row r="72" spans="1:16" x14ac:dyDescent="0.2">
      <c r="A72" s="28"/>
      <c r="B72" s="10"/>
      <c r="C72" s="10"/>
      <c r="D72" s="102"/>
      <c r="E72" s="102">
        <v>172.703</v>
      </c>
      <c r="F72" s="102">
        <v>172.75800000000001</v>
      </c>
      <c r="G72" s="102"/>
      <c r="H72" s="10" t="s">
        <v>15</v>
      </c>
      <c r="I72" s="11">
        <v>0</v>
      </c>
      <c r="J72" s="11">
        <v>55</v>
      </c>
      <c r="K72" s="10" t="s">
        <v>287</v>
      </c>
      <c r="L72" s="337">
        <f t="shared" si="1"/>
        <v>5.5</v>
      </c>
      <c r="M72" s="10"/>
      <c r="N72" s="11"/>
      <c r="O72" s="10"/>
      <c r="P72" s="29"/>
    </row>
    <row r="73" spans="1:16" x14ac:dyDescent="0.2">
      <c r="A73" s="28"/>
      <c r="B73" s="10"/>
      <c r="C73" s="10"/>
      <c r="D73" s="102">
        <v>172.75800000000001</v>
      </c>
      <c r="E73" s="102">
        <v>172.839</v>
      </c>
      <c r="F73" s="102">
        <v>173.03399999999999</v>
      </c>
      <c r="G73" s="102">
        <v>173.11500000000001</v>
      </c>
      <c r="H73" s="10" t="s">
        <v>20</v>
      </c>
      <c r="I73" s="11">
        <v>379</v>
      </c>
      <c r="J73" s="11">
        <v>357</v>
      </c>
      <c r="K73" s="10" t="s">
        <v>287</v>
      </c>
      <c r="L73" s="337">
        <f t="shared" si="1"/>
        <v>35.699999999999996</v>
      </c>
      <c r="M73" s="10"/>
      <c r="N73" s="11"/>
      <c r="O73" s="10"/>
      <c r="P73" s="29"/>
    </row>
    <row r="74" spans="1:16" ht="15" thickBot="1" x14ac:dyDescent="0.25">
      <c r="A74" s="30"/>
      <c r="B74" s="31"/>
      <c r="C74" s="31"/>
      <c r="D74" s="128"/>
      <c r="E74" s="128">
        <v>173.11500000000001</v>
      </c>
      <c r="F74" s="128">
        <v>173.21199999999999</v>
      </c>
      <c r="G74" s="128"/>
      <c r="H74" s="31" t="s">
        <v>15</v>
      </c>
      <c r="I74" s="33">
        <v>0</v>
      </c>
      <c r="J74" s="33">
        <v>97</v>
      </c>
      <c r="K74" s="31" t="s">
        <v>287</v>
      </c>
      <c r="L74" s="345">
        <f t="shared" si="1"/>
        <v>9.7000000000000011</v>
      </c>
      <c r="M74" s="31"/>
      <c r="N74" s="33"/>
      <c r="O74" s="31"/>
      <c r="P74" s="34"/>
    </row>
    <row r="75" spans="1:16" ht="15" thickBot="1" x14ac:dyDescent="0.25">
      <c r="A75" s="170"/>
      <c r="B75" s="170"/>
      <c r="C75" s="170"/>
      <c r="D75" s="171"/>
      <c r="E75" s="171"/>
      <c r="F75" s="171"/>
      <c r="G75" s="171"/>
      <c r="H75" s="170"/>
      <c r="I75" s="172"/>
      <c r="J75" s="172"/>
      <c r="K75" s="170"/>
      <c r="L75" s="170"/>
      <c r="M75" s="170"/>
      <c r="N75" s="170"/>
      <c r="O75" s="170"/>
      <c r="P75" s="170"/>
    </row>
    <row r="76" spans="1:16" ht="21.75" customHeight="1" thickBot="1" x14ac:dyDescent="0.25">
      <c r="A76" s="3" t="s">
        <v>1</v>
      </c>
      <c r="B76" s="4" t="s">
        <v>2</v>
      </c>
      <c r="C76" s="5" t="s">
        <v>95</v>
      </c>
      <c r="D76" s="5" t="s">
        <v>8</v>
      </c>
      <c r="E76" s="5" t="s">
        <v>9</v>
      </c>
      <c r="F76" s="5" t="s">
        <v>10</v>
      </c>
      <c r="G76" s="5" t="s">
        <v>11</v>
      </c>
      <c r="H76" s="5" t="s">
        <v>12</v>
      </c>
      <c r="I76" s="5" t="s">
        <v>19</v>
      </c>
      <c r="J76" s="5" t="s">
        <v>13</v>
      </c>
      <c r="K76" s="5" t="s">
        <v>6</v>
      </c>
      <c r="L76" s="5" t="s">
        <v>14</v>
      </c>
      <c r="M76" s="5" t="s">
        <v>30</v>
      </c>
      <c r="N76" s="6" t="s">
        <v>3</v>
      </c>
      <c r="O76" s="78"/>
      <c r="P76" s="22" t="s">
        <v>18</v>
      </c>
    </row>
    <row r="77" spans="1:16" x14ac:dyDescent="0.2">
      <c r="A77" s="75"/>
      <c r="B77" s="24" t="s">
        <v>34</v>
      </c>
      <c r="C77" s="24">
        <v>2</v>
      </c>
      <c r="D77" s="49">
        <v>173.21199999999999</v>
      </c>
      <c r="E77" s="50">
        <v>173.31299999999999</v>
      </c>
      <c r="F77" s="50">
        <v>173.91499999999999</v>
      </c>
      <c r="G77" s="51"/>
      <c r="H77" s="24" t="s">
        <v>33</v>
      </c>
      <c r="I77" s="26">
        <v>379</v>
      </c>
      <c r="J77" s="26">
        <v>703</v>
      </c>
      <c r="K77" s="24" t="s">
        <v>287</v>
      </c>
      <c r="L77" s="337">
        <f t="shared" ref="L77:L87" si="2">(J77/1000)*100</f>
        <v>70.3</v>
      </c>
      <c r="M77" s="24"/>
      <c r="N77" s="26"/>
      <c r="O77" s="79"/>
      <c r="P77" s="52"/>
    </row>
    <row r="78" spans="1:16" x14ac:dyDescent="0.2">
      <c r="A78" s="28"/>
      <c r="B78" s="10"/>
      <c r="C78" s="10"/>
      <c r="D78" s="18"/>
      <c r="E78" s="20">
        <v>173.91499999999999</v>
      </c>
      <c r="F78" s="20">
        <v>173.97800000000001</v>
      </c>
      <c r="G78" s="16"/>
      <c r="H78" s="10" t="s">
        <v>33</v>
      </c>
      <c r="I78" s="11">
        <v>374</v>
      </c>
      <c r="J78" s="11">
        <v>63</v>
      </c>
      <c r="K78" s="10" t="s">
        <v>287</v>
      </c>
      <c r="L78" s="10">
        <f t="shared" si="2"/>
        <v>6.3</v>
      </c>
      <c r="M78" s="10"/>
      <c r="N78" s="11"/>
      <c r="O78" s="80"/>
      <c r="P78" s="29"/>
    </row>
    <row r="79" spans="1:16" x14ac:dyDescent="0.2">
      <c r="A79" s="28"/>
      <c r="B79" s="10"/>
      <c r="C79" s="10"/>
      <c r="D79" s="18"/>
      <c r="E79" s="20">
        <v>173.97800000000001</v>
      </c>
      <c r="F79" s="20">
        <v>174.37</v>
      </c>
      <c r="G79" s="16"/>
      <c r="H79" s="10" t="s">
        <v>33</v>
      </c>
      <c r="I79" s="11">
        <v>386</v>
      </c>
      <c r="J79" s="11">
        <v>392</v>
      </c>
      <c r="K79" s="10" t="s">
        <v>287</v>
      </c>
      <c r="L79" s="10">
        <f t="shared" si="2"/>
        <v>39.200000000000003</v>
      </c>
      <c r="M79" s="10"/>
      <c r="N79" s="11"/>
      <c r="O79" s="80"/>
      <c r="P79" s="29"/>
    </row>
    <row r="80" spans="1:16" x14ac:dyDescent="0.2">
      <c r="A80" s="28"/>
      <c r="B80" s="10"/>
      <c r="C80" s="10"/>
      <c r="D80" s="18"/>
      <c r="E80" s="20">
        <v>174.37</v>
      </c>
      <c r="F80" s="20">
        <v>174.541</v>
      </c>
      <c r="G80" s="16">
        <v>174.636</v>
      </c>
      <c r="H80" s="10" t="s">
        <v>33</v>
      </c>
      <c r="I80" s="11">
        <v>374</v>
      </c>
      <c r="J80" s="11">
        <v>266</v>
      </c>
      <c r="K80" s="10" t="s">
        <v>287</v>
      </c>
      <c r="L80" s="10">
        <f t="shared" si="2"/>
        <v>26.6</v>
      </c>
      <c r="M80" s="10"/>
      <c r="N80" s="11"/>
      <c r="O80" s="80"/>
      <c r="P80" s="29"/>
    </row>
    <row r="81" spans="1:16" x14ac:dyDescent="0.2">
      <c r="A81" s="28"/>
      <c r="B81" s="10"/>
      <c r="C81" s="10"/>
      <c r="D81" s="18"/>
      <c r="E81" s="20">
        <v>174.636</v>
      </c>
      <c r="F81" s="20">
        <v>174.86500000000001</v>
      </c>
      <c r="G81" s="16"/>
      <c r="H81" s="10" t="s">
        <v>15</v>
      </c>
      <c r="I81" s="11">
        <v>0</v>
      </c>
      <c r="J81" s="11">
        <v>229</v>
      </c>
      <c r="K81" s="10" t="s">
        <v>287</v>
      </c>
      <c r="L81" s="10">
        <f t="shared" si="2"/>
        <v>22.900000000000002</v>
      </c>
      <c r="M81" s="10"/>
      <c r="N81" s="11"/>
      <c r="O81" s="80"/>
      <c r="P81" s="29"/>
    </row>
    <row r="82" spans="1:16" x14ac:dyDescent="0.2">
      <c r="A82" s="28"/>
      <c r="B82" s="10"/>
      <c r="C82" s="10"/>
      <c r="D82" s="18">
        <v>174.86500000000001</v>
      </c>
      <c r="E82" s="20">
        <v>174.98</v>
      </c>
      <c r="F82" s="20">
        <v>175.251</v>
      </c>
      <c r="G82" s="16">
        <v>175.36600000000001</v>
      </c>
      <c r="H82" s="10" t="s">
        <v>20</v>
      </c>
      <c r="I82" s="11">
        <v>366</v>
      </c>
      <c r="J82" s="11">
        <v>501</v>
      </c>
      <c r="K82" s="10" t="s">
        <v>287</v>
      </c>
      <c r="L82" s="10">
        <f t="shared" si="2"/>
        <v>50.1</v>
      </c>
      <c r="M82" s="10"/>
      <c r="N82" s="11"/>
      <c r="O82" s="80"/>
      <c r="P82" s="29"/>
    </row>
    <row r="83" spans="1:16" x14ac:dyDescent="0.2">
      <c r="A83" s="28"/>
      <c r="B83" s="10"/>
      <c r="C83" s="10"/>
      <c r="D83" s="18"/>
      <c r="E83" s="20">
        <v>175.36600000000001</v>
      </c>
      <c r="F83" s="20">
        <v>175.523</v>
      </c>
      <c r="G83" s="16"/>
      <c r="H83" s="10" t="s">
        <v>15</v>
      </c>
      <c r="I83" s="11">
        <v>0</v>
      </c>
      <c r="J83" s="11">
        <v>157</v>
      </c>
      <c r="K83" s="10" t="s">
        <v>287</v>
      </c>
      <c r="L83" s="10">
        <f t="shared" si="2"/>
        <v>15.7</v>
      </c>
      <c r="M83" s="10"/>
      <c r="N83" s="11"/>
      <c r="O83" s="80"/>
      <c r="P83" s="29"/>
    </row>
    <row r="84" spans="1:16" x14ac:dyDescent="0.2">
      <c r="A84" s="28"/>
      <c r="B84" s="10"/>
      <c r="C84" s="10"/>
      <c r="D84" s="18">
        <v>175.523</v>
      </c>
      <c r="E84" s="20">
        <v>175.59700000000001</v>
      </c>
      <c r="F84" s="20">
        <v>175.92400000000001</v>
      </c>
      <c r="G84" s="16">
        <v>175.99799999999999</v>
      </c>
      <c r="H84" s="10" t="s">
        <v>20</v>
      </c>
      <c r="I84" s="11">
        <v>472</v>
      </c>
      <c r="J84" s="11">
        <v>475</v>
      </c>
      <c r="K84" s="10" t="s">
        <v>287</v>
      </c>
      <c r="L84" s="10">
        <f t="shared" si="2"/>
        <v>47.5</v>
      </c>
      <c r="M84" s="10"/>
      <c r="N84" s="11"/>
      <c r="O84" s="80"/>
      <c r="P84" s="29"/>
    </row>
    <row r="85" spans="1:16" x14ac:dyDescent="0.2">
      <c r="A85" s="28"/>
      <c r="B85" s="10"/>
      <c r="C85" s="10"/>
      <c r="D85" s="18"/>
      <c r="E85" s="20">
        <v>175.99799999999999</v>
      </c>
      <c r="F85" s="20">
        <v>176.03299999999999</v>
      </c>
      <c r="G85" s="16"/>
      <c r="H85" s="10" t="s">
        <v>15</v>
      </c>
      <c r="I85" s="11">
        <v>0</v>
      </c>
      <c r="J85" s="11">
        <v>35</v>
      </c>
      <c r="K85" s="10" t="s">
        <v>287</v>
      </c>
      <c r="L85" s="10">
        <f t="shared" si="2"/>
        <v>3.5000000000000004</v>
      </c>
      <c r="M85" s="10"/>
      <c r="N85" s="11"/>
      <c r="O85" s="80"/>
      <c r="P85" s="29"/>
    </row>
    <row r="86" spans="1:16" x14ac:dyDescent="0.2">
      <c r="A86" s="28"/>
      <c r="B86" s="10"/>
      <c r="C86" s="10"/>
      <c r="D86" s="18">
        <v>176.03299999999999</v>
      </c>
      <c r="E86" s="20">
        <v>176.119</v>
      </c>
      <c r="F86" s="20">
        <v>176.42</v>
      </c>
      <c r="G86" s="16">
        <v>176.49</v>
      </c>
      <c r="H86" s="10" t="s">
        <v>33</v>
      </c>
      <c r="I86" s="11">
        <v>490</v>
      </c>
      <c r="J86" s="11">
        <v>457</v>
      </c>
      <c r="K86" s="10" t="s">
        <v>287</v>
      </c>
      <c r="L86" s="10">
        <f t="shared" si="2"/>
        <v>45.7</v>
      </c>
      <c r="M86" s="10"/>
      <c r="N86" s="11"/>
      <c r="O86" s="80"/>
      <c r="P86" s="29"/>
    </row>
    <row r="87" spans="1:16" ht="15" thickBot="1" x14ac:dyDescent="0.25">
      <c r="A87" s="251"/>
      <c r="B87" s="252"/>
      <c r="C87" s="252"/>
      <c r="D87" s="253"/>
      <c r="E87" s="254">
        <v>176.49</v>
      </c>
      <c r="F87" s="254">
        <v>176.601</v>
      </c>
      <c r="G87" s="255"/>
      <c r="H87" s="252" t="s">
        <v>15</v>
      </c>
      <c r="I87" s="256">
        <v>0</v>
      </c>
      <c r="J87" s="256">
        <v>111</v>
      </c>
      <c r="K87" s="252" t="s">
        <v>287</v>
      </c>
      <c r="L87" s="252">
        <f t="shared" si="2"/>
        <v>11.1</v>
      </c>
      <c r="M87" s="252"/>
      <c r="N87" s="256"/>
      <c r="O87" s="257"/>
      <c r="P87" s="258"/>
    </row>
    <row r="88" spans="1:16" ht="15" thickBot="1" x14ac:dyDescent="0.25">
      <c r="A88" s="3"/>
      <c r="B88" s="4"/>
      <c r="C88" s="4"/>
      <c r="D88" s="331"/>
      <c r="E88" s="332"/>
      <c r="F88" s="332"/>
      <c r="G88" s="333"/>
      <c r="H88" s="4"/>
      <c r="I88" s="66"/>
      <c r="J88" s="66">
        <f>SUM(J61:J87)</f>
        <v>6241</v>
      </c>
      <c r="K88" s="4"/>
      <c r="L88" s="339">
        <f>SUM(L61:L87)</f>
        <v>624.10000000000014</v>
      </c>
      <c r="M88" s="4"/>
      <c r="N88" s="66"/>
      <c r="O88" s="348"/>
      <c r="P88" s="150"/>
    </row>
    <row r="89" spans="1:16" ht="21" customHeight="1" thickBot="1" x14ac:dyDescent="0.25">
      <c r="A89" s="58"/>
      <c r="B89" s="59"/>
      <c r="C89" s="59"/>
      <c r="D89" s="60"/>
      <c r="E89" s="61"/>
      <c r="F89" s="61"/>
      <c r="G89" s="62"/>
      <c r="H89" s="59"/>
      <c r="I89" s="432">
        <f>J9+J13+J21+J25+J29+J33+J60+J88</f>
        <v>16490</v>
      </c>
      <c r="J89" s="433"/>
      <c r="K89" s="59"/>
      <c r="L89" s="355">
        <f>L9+L13+L21+L25+L29+L33+L60+L88</f>
        <v>1649.0000000000002</v>
      </c>
      <c r="M89" s="59"/>
      <c r="N89" s="59"/>
      <c r="O89" s="82"/>
      <c r="P89" s="73"/>
    </row>
  </sheetData>
  <mergeCells count="13">
    <mergeCell ref="P4:P5"/>
    <mergeCell ref="P10:P11"/>
    <mergeCell ref="P14:P15"/>
    <mergeCell ref="P16:P17"/>
    <mergeCell ref="I89:J89"/>
    <mergeCell ref="P65:P66"/>
    <mergeCell ref="P39:P42"/>
    <mergeCell ref="P61:P64"/>
    <mergeCell ref="O22:O23"/>
    <mergeCell ref="P43:P44"/>
    <mergeCell ref="P23:P24"/>
    <mergeCell ref="P45:P46"/>
    <mergeCell ref="P67:P68"/>
  </mergeCells>
  <pageMargins left="0" right="0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10"/>
  <sheetViews>
    <sheetView workbookViewId="0">
      <selection activeCell="I10" sqref="I10"/>
    </sheetView>
  </sheetViews>
  <sheetFormatPr defaultRowHeight="14.25" x14ac:dyDescent="0.2"/>
  <cols>
    <col min="1" max="1" width="11.59765625" customWidth="1"/>
    <col min="2" max="2" width="15.09765625" customWidth="1"/>
    <col min="3" max="3" width="4.296875" customWidth="1"/>
    <col min="4" max="4" width="3.796875" customWidth="1"/>
    <col min="5" max="5" width="6.69921875" customWidth="1"/>
    <col min="6" max="6" width="23.8984375" customWidth="1"/>
    <col min="9" max="9" width="12.296875" customWidth="1"/>
    <col min="11" max="11" width="11.8984375" customWidth="1"/>
  </cols>
  <sheetData>
    <row r="1" spans="1:12" x14ac:dyDescent="0.2">
      <c r="A1" s="2" t="s">
        <v>35</v>
      </c>
    </row>
    <row r="2" spans="1:12" ht="15" thickBot="1" x14ac:dyDescent="0.25"/>
    <row r="3" spans="1:12" ht="15" thickBot="1" x14ac:dyDescent="0.25">
      <c r="A3" s="7" t="s">
        <v>1</v>
      </c>
      <c r="B3" s="8" t="s">
        <v>21</v>
      </c>
      <c r="C3" s="8" t="s">
        <v>7</v>
      </c>
      <c r="D3" s="8" t="s">
        <v>22</v>
      </c>
      <c r="E3" s="8" t="s">
        <v>45</v>
      </c>
      <c r="F3" s="8" t="s">
        <v>23</v>
      </c>
      <c r="G3" s="8" t="s">
        <v>25</v>
      </c>
      <c r="H3" s="8" t="s">
        <v>26</v>
      </c>
      <c r="I3" s="8" t="s">
        <v>24</v>
      </c>
      <c r="J3" s="8" t="s">
        <v>3</v>
      </c>
      <c r="K3" s="23" t="s">
        <v>18</v>
      </c>
    </row>
    <row r="4" spans="1:12" ht="14.25" customHeight="1" x14ac:dyDescent="0.2">
      <c r="A4" s="75" t="s">
        <v>5</v>
      </c>
      <c r="B4" s="24" t="s">
        <v>17</v>
      </c>
      <c r="C4" s="24">
        <v>1</v>
      </c>
      <c r="D4" s="24">
        <v>1</v>
      </c>
      <c r="E4" s="24">
        <v>150.999</v>
      </c>
      <c r="F4" s="24" t="s">
        <v>291</v>
      </c>
      <c r="G4" s="25">
        <v>62.39</v>
      </c>
      <c r="H4" s="26">
        <v>36</v>
      </c>
      <c r="I4" s="336">
        <f>((H4/1000)*100)+11</f>
        <v>14.6</v>
      </c>
      <c r="J4" s="144"/>
      <c r="K4" s="248"/>
    </row>
    <row r="5" spans="1:12" ht="14.25" customHeight="1" x14ac:dyDescent="0.2">
      <c r="A5" s="35"/>
      <c r="B5" s="36"/>
      <c r="C5" s="36">
        <v>2</v>
      </c>
      <c r="D5" s="36">
        <v>2</v>
      </c>
      <c r="E5" s="36">
        <v>151.09899999999999</v>
      </c>
      <c r="F5" s="36" t="s">
        <v>28</v>
      </c>
      <c r="G5" s="207">
        <v>62.39</v>
      </c>
      <c r="H5" s="37">
        <v>80</v>
      </c>
      <c r="I5" s="341">
        <f t="shared" ref="I5:I8" si="0">((H5/1000)*100)+11</f>
        <v>19</v>
      </c>
      <c r="J5" s="269"/>
      <c r="K5" s="249"/>
      <c r="L5" s="1"/>
    </row>
    <row r="6" spans="1:12" ht="14.25" customHeight="1" thickBot="1" x14ac:dyDescent="0.25">
      <c r="A6" s="9"/>
      <c r="B6" s="13"/>
      <c r="C6" s="13">
        <v>2</v>
      </c>
      <c r="D6" s="13">
        <v>3</v>
      </c>
      <c r="E6" s="13">
        <v>151.15899999999999</v>
      </c>
      <c r="F6" s="13" t="s">
        <v>27</v>
      </c>
      <c r="G6" s="84">
        <v>49.85</v>
      </c>
      <c r="H6" s="14">
        <v>40</v>
      </c>
      <c r="I6" s="350">
        <f t="shared" si="0"/>
        <v>15</v>
      </c>
      <c r="J6" s="69"/>
      <c r="K6" s="250"/>
      <c r="L6" s="1"/>
    </row>
    <row r="7" spans="1:12" ht="15" thickBot="1" x14ac:dyDescent="0.25">
      <c r="A7" s="63"/>
      <c r="B7" s="64"/>
      <c r="C7" s="64"/>
      <c r="D7" s="64"/>
      <c r="E7" s="64"/>
      <c r="F7" s="64"/>
      <c r="G7" s="89">
        <f>SUM(G4:G6)</f>
        <v>174.63</v>
      </c>
      <c r="H7" s="66">
        <f>SUM(H4:H6)</f>
        <v>156</v>
      </c>
      <c r="I7" s="339">
        <f>SUM(I4:I6)</f>
        <v>48.6</v>
      </c>
      <c r="J7" s="64"/>
      <c r="K7" s="88"/>
      <c r="L7" s="1"/>
    </row>
    <row r="8" spans="1:12" ht="15" thickBot="1" x14ac:dyDescent="0.25">
      <c r="A8" s="91"/>
      <c r="B8" s="92" t="s">
        <v>272</v>
      </c>
      <c r="C8" s="92">
        <v>1</v>
      </c>
      <c r="D8" s="92">
        <v>6</v>
      </c>
      <c r="E8" s="151">
        <v>157.76</v>
      </c>
      <c r="F8" s="92" t="s">
        <v>273</v>
      </c>
      <c r="G8" s="93">
        <v>62.39</v>
      </c>
      <c r="H8" s="94">
        <v>200</v>
      </c>
      <c r="I8" s="341">
        <f t="shared" si="0"/>
        <v>31</v>
      </c>
      <c r="J8" s="152"/>
      <c r="K8" s="68"/>
      <c r="L8" s="1"/>
    </row>
    <row r="9" spans="1:12" ht="15" thickBot="1" x14ac:dyDescent="0.25">
      <c r="A9" s="63"/>
      <c r="B9" s="64"/>
      <c r="C9" s="64"/>
      <c r="D9" s="64"/>
      <c r="E9" s="64"/>
      <c r="F9" s="64"/>
      <c r="G9" s="89">
        <f>SUM(G8)</f>
        <v>62.39</v>
      </c>
      <c r="H9" s="66">
        <f>SUM(H8:H8)</f>
        <v>200</v>
      </c>
      <c r="I9" s="339">
        <f>SUM(I8)</f>
        <v>31</v>
      </c>
      <c r="J9" s="64"/>
      <c r="K9" s="67"/>
      <c r="L9" s="1"/>
    </row>
    <row r="10" spans="1:12" ht="21.75" customHeight="1" thickBot="1" x14ac:dyDescent="0.25">
      <c r="A10" s="351"/>
      <c r="B10" s="352"/>
      <c r="C10" s="352"/>
      <c r="D10" s="352"/>
      <c r="E10" s="352"/>
      <c r="F10" s="352"/>
      <c r="G10" s="440">
        <f>G7+H7+G9+H9</f>
        <v>593.02</v>
      </c>
      <c r="H10" s="441"/>
      <c r="I10" s="355">
        <f>I7+I9</f>
        <v>79.599999999999994</v>
      </c>
      <c r="J10" s="352"/>
      <c r="K10" s="354"/>
      <c r="L10" s="1"/>
    </row>
  </sheetData>
  <mergeCells count="1">
    <mergeCell ref="G10:H10"/>
  </mergeCells>
  <pageMargins left="0" right="0" top="0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56"/>
  <sheetViews>
    <sheetView workbookViewId="0">
      <selection activeCell="A41" sqref="A41"/>
    </sheetView>
  </sheetViews>
  <sheetFormatPr defaultRowHeight="14.25" x14ac:dyDescent="0.2"/>
  <cols>
    <col min="1" max="1" width="11.19921875" customWidth="1"/>
    <col min="2" max="2" width="14.29687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3984375" customWidth="1"/>
    <col min="12" max="12" width="8.09765625" customWidth="1"/>
    <col min="13" max="13" width="6.296875" customWidth="1"/>
    <col min="14" max="14" width="6.19921875" customWidth="1"/>
    <col min="15" max="15" width="7.8984375" customWidth="1"/>
    <col min="16" max="16" width="12.69921875" customWidth="1"/>
  </cols>
  <sheetData>
    <row r="1" spans="1:16" x14ac:dyDescent="0.2">
      <c r="A1" s="2" t="s">
        <v>60</v>
      </c>
      <c r="B1" s="2"/>
    </row>
    <row r="2" spans="1:16" ht="9" customHeight="1" thickBot="1" x14ac:dyDescent="0.25"/>
    <row r="3" spans="1:16" ht="18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ht="14.25" customHeight="1" x14ac:dyDescent="0.2">
      <c r="A4" s="75" t="s">
        <v>5</v>
      </c>
      <c r="B4" s="24" t="s">
        <v>55</v>
      </c>
      <c r="C4" s="24">
        <v>1</v>
      </c>
      <c r="D4" s="98">
        <v>176.75</v>
      </c>
      <c r="E4" s="98">
        <v>176.79499999999999</v>
      </c>
      <c r="F4" s="98">
        <v>176.864</v>
      </c>
      <c r="G4" s="98"/>
      <c r="H4" s="24" t="s">
        <v>20</v>
      </c>
      <c r="I4" s="26">
        <v>500</v>
      </c>
      <c r="J4" s="26">
        <v>114</v>
      </c>
      <c r="K4" s="24" t="s">
        <v>293</v>
      </c>
      <c r="L4" s="336">
        <f>(J4/1000)*100</f>
        <v>11.4</v>
      </c>
      <c r="M4" s="24"/>
      <c r="N4" s="24"/>
      <c r="O4" s="101" t="s">
        <v>40</v>
      </c>
      <c r="P4" s="427" t="s">
        <v>87</v>
      </c>
    </row>
    <row r="5" spans="1:16" x14ac:dyDescent="0.2">
      <c r="A5" s="28"/>
      <c r="B5" s="10"/>
      <c r="C5" s="10"/>
      <c r="D5" s="102"/>
      <c r="E5" s="102">
        <v>176.864</v>
      </c>
      <c r="F5" s="102">
        <v>176.94800000000001</v>
      </c>
      <c r="G5" s="102"/>
      <c r="H5" s="10" t="s">
        <v>20</v>
      </c>
      <c r="I5" s="11">
        <v>590</v>
      </c>
      <c r="J5" s="11">
        <v>84</v>
      </c>
      <c r="K5" s="10" t="s">
        <v>293</v>
      </c>
      <c r="L5" s="337">
        <f t="shared" ref="L5:L34" si="0">(J5/1000)*100</f>
        <v>8.4</v>
      </c>
      <c r="M5" s="10"/>
      <c r="N5" s="10"/>
      <c r="O5" s="53" t="s">
        <v>84</v>
      </c>
      <c r="P5" s="428"/>
    </row>
    <row r="6" spans="1:16" x14ac:dyDescent="0.2">
      <c r="A6" s="28"/>
      <c r="B6" s="10"/>
      <c r="C6" s="10"/>
      <c r="D6" s="102">
        <v>176.94800000000001</v>
      </c>
      <c r="E6" s="102">
        <v>176.97200000000001</v>
      </c>
      <c r="F6" s="102">
        <v>177.048</v>
      </c>
      <c r="G6" s="102">
        <v>177.06800000000001</v>
      </c>
      <c r="H6" s="10" t="s">
        <v>20</v>
      </c>
      <c r="I6" s="11">
        <v>400</v>
      </c>
      <c r="J6" s="11">
        <v>120</v>
      </c>
      <c r="K6" s="10" t="s">
        <v>293</v>
      </c>
      <c r="L6" s="337">
        <f t="shared" si="0"/>
        <v>12</v>
      </c>
      <c r="M6" s="10"/>
      <c r="N6" s="10"/>
      <c r="O6" s="36" t="s">
        <v>85</v>
      </c>
      <c r="P6" s="428"/>
    </row>
    <row r="7" spans="1:16" x14ac:dyDescent="0.2">
      <c r="A7" s="28"/>
      <c r="B7" s="10"/>
      <c r="C7" s="10"/>
      <c r="D7" s="102"/>
      <c r="E7" s="102">
        <v>177.06800000000001</v>
      </c>
      <c r="F7" s="102">
        <v>177.21199999999999</v>
      </c>
      <c r="G7" s="102">
        <v>177.28</v>
      </c>
      <c r="H7" s="10" t="s">
        <v>20</v>
      </c>
      <c r="I7" s="11">
        <v>495</v>
      </c>
      <c r="J7" s="11">
        <v>212</v>
      </c>
      <c r="K7" s="10" t="s">
        <v>293</v>
      </c>
      <c r="L7" s="337">
        <f t="shared" si="0"/>
        <v>21.2</v>
      </c>
      <c r="M7" s="10"/>
      <c r="N7" s="10"/>
      <c r="O7" s="10" t="s">
        <v>86</v>
      </c>
      <c r="P7" s="428"/>
    </row>
    <row r="8" spans="1:16" x14ac:dyDescent="0.2">
      <c r="A8" s="28"/>
      <c r="B8" s="10"/>
      <c r="C8" s="10"/>
      <c r="D8" s="102"/>
      <c r="E8" s="102">
        <v>177.28</v>
      </c>
      <c r="F8" s="102">
        <v>177.36099999999999</v>
      </c>
      <c r="G8" s="102"/>
      <c r="H8" s="10" t="s">
        <v>15</v>
      </c>
      <c r="I8" s="11">
        <v>0</v>
      </c>
      <c r="J8" s="11">
        <v>81</v>
      </c>
      <c r="K8" s="10" t="s">
        <v>293</v>
      </c>
      <c r="L8" s="337">
        <f t="shared" si="0"/>
        <v>8.1</v>
      </c>
      <c r="M8" s="10"/>
      <c r="N8" s="10"/>
      <c r="O8" s="10"/>
      <c r="P8" s="103"/>
    </row>
    <row r="9" spans="1:16" x14ac:dyDescent="0.2">
      <c r="A9" s="28"/>
      <c r="B9" s="10"/>
      <c r="C9" s="10"/>
      <c r="D9" s="102">
        <v>177.36099999999999</v>
      </c>
      <c r="E9" s="102">
        <v>177.42599999999999</v>
      </c>
      <c r="F9" s="102">
        <v>177.54499999999999</v>
      </c>
      <c r="G9" s="102"/>
      <c r="H9" s="10" t="s">
        <v>20</v>
      </c>
      <c r="I9" s="11">
        <v>410</v>
      </c>
      <c r="J9" s="11">
        <v>184</v>
      </c>
      <c r="K9" s="10" t="s">
        <v>293</v>
      </c>
      <c r="L9" s="337">
        <f t="shared" si="0"/>
        <v>18.399999999999999</v>
      </c>
      <c r="M9" s="10"/>
      <c r="N9" s="10"/>
      <c r="O9" s="10"/>
      <c r="P9" s="104"/>
    </row>
    <row r="10" spans="1:16" x14ac:dyDescent="0.2">
      <c r="A10" s="28"/>
      <c r="B10" s="10"/>
      <c r="C10" s="10"/>
      <c r="D10" s="102"/>
      <c r="E10" s="102">
        <v>177.54499999999999</v>
      </c>
      <c r="F10" s="102">
        <v>177.738</v>
      </c>
      <c r="G10" s="102"/>
      <c r="H10" s="10" t="s">
        <v>20</v>
      </c>
      <c r="I10" s="11">
        <v>380</v>
      </c>
      <c r="J10" s="11">
        <v>193</v>
      </c>
      <c r="K10" s="10" t="s">
        <v>293</v>
      </c>
      <c r="L10" s="337">
        <f t="shared" si="0"/>
        <v>19.3</v>
      </c>
      <c r="M10" s="10"/>
      <c r="N10" s="10"/>
      <c r="O10" s="10"/>
      <c r="P10" s="29" t="s">
        <v>56</v>
      </c>
    </row>
    <row r="11" spans="1:16" x14ac:dyDescent="0.2">
      <c r="A11" s="28"/>
      <c r="B11" s="10"/>
      <c r="C11" s="10"/>
      <c r="D11" s="102"/>
      <c r="E11" s="105">
        <v>177.63399999999999</v>
      </c>
      <c r="F11" s="105">
        <v>177.67599999999999</v>
      </c>
      <c r="G11" s="105"/>
      <c r="H11" s="43" t="s">
        <v>20</v>
      </c>
      <c r="I11" s="44">
        <v>380</v>
      </c>
      <c r="J11" s="44">
        <v>-42</v>
      </c>
      <c r="K11" s="43"/>
      <c r="L11" s="343">
        <f t="shared" si="0"/>
        <v>-4.2</v>
      </c>
      <c r="M11" s="43"/>
      <c r="N11" s="43"/>
      <c r="O11" s="43"/>
      <c r="P11" s="45" t="s">
        <v>57</v>
      </c>
    </row>
    <row r="12" spans="1:16" x14ac:dyDescent="0.2">
      <c r="A12" s="28"/>
      <c r="B12" s="10"/>
      <c r="C12" s="10"/>
      <c r="D12" s="102"/>
      <c r="E12" s="102">
        <v>177.738</v>
      </c>
      <c r="F12" s="102">
        <v>177.845</v>
      </c>
      <c r="G12" s="102">
        <v>177.94200000000001</v>
      </c>
      <c r="H12" s="10" t="s">
        <v>20</v>
      </c>
      <c r="I12" s="11">
        <v>340</v>
      </c>
      <c r="J12" s="11">
        <v>204</v>
      </c>
      <c r="K12" s="10" t="s">
        <v>293</v>
      </c>
      <c r="L12" s="337">
        <f t="shared" si="0"/>
        <v>20.399999999999999</v>
      </c>
      <c r="M12" s="10"/>
      <c r="N12" s="10"/>
      <c r="O12" s="10"/>
      <c r="P12" s="29"/>
    </row>
    <row r="13" spans="1:16" x14ac:dyDescent="0.2">
      <c r="A13" s="28"/>
      <c r="B13" s="10"/>
      <c r="C13" s="10"/>
      <c r="D13" s="102"/>
      <c r="E13" s="102">
        <v>177.94200000000001</v>
      </c>
      <c r="F13" s="102">
        <v>178.018</v>
      </c>
      <c r="G13" s="102"/>
      <c r="H13" s="10" t="s">
        <v>15</v>
      </c>
      <c r="I13" s="11">
        <v>0</v>
      </c>
      <c r="J13" s="11">
        <v>76</v>
      </c>
      <c r="K13" s="10" t="s">
        <v>293</v>
      </c>
      <c r="L13" s="337">
        <f t="shared" si="0"/>
        <v>7.6</v>
      </c>
      <c r="M13" s="10"/>
      <c r="N13" s="10"/>
      <c r="O13" s="10"/>
      <c r="P13" s="29" t="s">
        <v>58</v>
      </c>
    </row>
    <row r="14" spans="1:16" ht="15" thickBot="1" x14ac:dyDescent="0.25">
      <c r="A14" s="76"/>
      <c r="B14" s="53"/>
      <c r="C14" s="53"/>
      <c r="D14" s="100"/>
      <c r="E14" s="106">
        <v>177.98500000000001</v>
      </c>
      <c r="F14" s="106">
        <v>178.018</v>
      </c>
      <c r="G14" s="106"/>
      <c r="H14" s="70" t="s">
        <v>15</v>
      </c>
      <c r="I14" s="72">
        <v>0</v>
      </c>
      <c r="J14" s="72">
        <v>-33</v>
      </c>
      <c r="K14" s="70"/>
      <c r="L14" s="359">
        <f t="shared" si="0"/>
        <v>-3.3000000000000003</v>
      </c>
      <c r="M14" s="70"/>
      <c r="N14" s="70"/>
      <c r="O14" s="70"/>
      <c r="P14" s="107" t="s">
        <v>59</v>
      </c>
    </row>
    <row r="15" spans="1:16" ht="15" thickBot="1" x14ac:dyDescent="0.25">
      <c r="A15" s="351"/>
      <c r="B15" s="352"/>
      <c r="C15" s="352"/>
      <c r="D15" s="356"/>
      <c r="E15" s="356"/>
      <c r="F15" s="356"/>
      <c r="G15" s="356"/>
      <c r="H15" s="352"/>
      <c r="I15" s="109"/>
      <c r="J15" s="109">
        <f>SUM(J4:J14)</f>
        <v>1193</v>
      </c>
      <c r="K15" s="352"/>
      <c r="L15" s="353">
        <f>SUM(L4:L14)</f>
        <v>119.3</v>
      </c>
      <c r="M15" s="352"/>
      <c r="N15" s="352"/>
      <c r="O15" s="352"/>
      <c r="P15" s="354"/>
    </row>
    <row r="16" spans="1:16" x14ac:dyDescent="0.2">
      <c r="A16" s="75"/>
      <c r="B16" s="24"/>
      <c r="C16" s="24">
        <v>2</v>
      </c>
      <c r="D16" s="98">
        <v>176.93199999999999</v>
      </c>
      <c r="E16" s="98">
        <v>176.95599999999999</v>
      </c>
      <c r="F16" s="98">
        <v>177.071</v>
      </c>
      <c r="G16" s="98">
        <v>177.09299999999999</v>
      </c>
      <c r="H16" s="24" t="s">
        <v>20</v>
      </c>
      <c r="I16" s="26">
        <v>425</v>
      </c>
      <c r="J16" s="26">
        <v>161</v>
      </c>
      <c r="K16" s="24" t="s">
        <v>293</v>
      </c>
      <c r="L16" s="337">
        <f t="shared" si="0"/>
        <v>16.100000000000001</v>
      </c>
      <c r="M16" s="24"/>
      <c r="N16" s="24"/>
      <c r="O16" s="101" t="s">
        <v>40</v>
      </c>
      <c r="P16" s="52" t="s">
        <v>64</v>
      </c>
    </row>
    <row r="17" spans="1:16" ht="14.25" customHeight="1" x14ac:dyDescent="0.2">
      <c r="A17" s="28"/>
      <c r="B17" s="10"/>
      <c r="C17" s="10"/>
      <c r="D17" s="102"/>
      <c r="E17" s="102">
        <v>177.09299999999999</v>
      </c>
      <c r="F17" s="102">
        <v>177.22200000000001</v>
      </c>
      <c r="G17" s="102">
        <v>177.292</v>
      </c>
      <c r="H17" s="10" t="s">
        <v>20</v>
      </c>
      <c r="I17" s="11">
        <v>490</v>
      </c>
      <c r="J17" s="11">
        <v>199</v>
      </c>
      <c r="K17" s="10" t="s">
        <v>293</v>
      </c>
      <c r="L17" s="337">
        <f t="shared" si="0"/>
        <v>19.900000000000002</v>
      </c>
      <c r="M17" s="10"/>
      <c r="N17" s="10"/>
      <c r="O17" s="10" t="s">
        <v>84</v>
      </c>
      <c r="P17" s="447" t="s">
        <v>88</v>
      </c>
    </row>
    <row r="18" spans="1:16" x14ac:dyDescent="0.2">
      <c r="A18" s="28"/>
      <c r="B18" s="10"/>
      <c r="C18" s="10"/>
      <c r="D18" s="102"/>
      <c r="E18" s="102">
        <v>177.292</v>
      </c>
      <c r="F18" s="102">
        <v>177.37200000000001</v>
      </c>
      <c r="G18" s="102"/>
      <c r="H18" s="10" t="s">
        <v>15</v>
      </c>
      <c r="I18" s="11">
        <v>0</v>
      </c>
      <c r="J18" s="11">
        <v>80</v>
      </c>
      <c r="K18" s="10" t="s">
        <v>293</v>
      </c>
      <c r="L18" s="337">
        <f t="shared" si="0"/>
        <v>8</v>
      </c>
      <c r="M18" s="10"/>
      <c r="N18" s="10"/>
      <c r="O18" s="10" t="s">
        <v>85</v>
      </c>
      <c r="P18" s="447"/>
    </row>
    <row r="19" spans="1:16" x14ac:dyDescent="0.2">
      <c r="A19" s="28"/>
      <c r="B19" s="10"/>
      <c r="C19" s="10"/>
      <c r="D19" s="102">
        <v>177.37200000000001</v>
      </c>
      <c r="E19" s="102">
        <v>177.43899999999999</v>
      </c>
      <c r="F19" s="102">
        <v>177.637</v>
      </c>
      <c r="G19" s="102"/>
      <c r="H19" s="10" t="s">
        <v>20</v>
      </c>
      <c r="I19" s="11">
        <v>400</v>
      </c>
      <c r="J19" s="11">
        <v>265</v>
      </c>
      <c r="K19" s="10" t="s">
        <v>293</v>
      </c>
      <c r="L19" s="337">
        <f t="shared" si="0"/>
        <v>26.5</v>
      </c>
      <c r="M19" s="10"/>
      <c r="N19" s="10"/>
      <c r="O19" s="10" t="s">
        <v>86</v>
      </c>
      <c r="P19" s="447"/>
    </row>
    <row r="20" spans="1:16" x14ac:dyDescent="0.2">
      <c r="A20" s="28"/>
      <c r="B20" s="10"/>
      <c r="C20" s="10"/>
      <c r="D20" s="102"/>
      <c r="E20" s="102">
        <v>177.637</v>
      </c>
      <c r="F20" s="102">
        <v>177.69</v>
      </c>
      <c r="G20" s="102"/>
      <c r="H20" s="10" t="s">
        <v>20</v>
      </c>
      <c r="I20" s="11">
        <v>355</v>
      </c>
      <c r="J20" s="11">
        <v>53</v>
      </c>
      <c r="K20" s="10" t="s">
        <v>293</v>
      </c>
      <c r="L20" s="337">
        <f t="shared" si="0"/>
        <v>5.3</v>
      </c>
      <c r="M20" s="10"/>
      <c r="N20" s="10"/>
      <c r="O20" s="10"/>
      <c r="P20" s="29" t="s">
        <v>65</v>
      </c>
    </row>
    <row r="21" spans="1:16" x14ac:dyDescent="0.2">
      <c r="A21" s="28"/>
      <c r="B21" s="10"/>
      <c r="C21" s="10"/>
      <c r="D21" s="102"/>
      <c r="E21" s="105">
        <v>177.65</v>
      </c>
      <c r="F21" s="105">
        <v>177.69200000000001</v>
      </c>
      <c r="G21" s="105"/>
      <c r="H21" s="43" t="s">
        <v>20</v>
      </c>
      <c r="I21" s="44">
        <v>350</v>
      </c>
      <c r="J21" s="44">
        <v>-42</v>
      </c>
      <c r="K21" s="43"/>
      <c r="L21" s="343">
        <f t="shared" si="0"/>
        <v>-4.2</v>
      </c>
      <c r="M21" s="43"/>
      <c r="N21" s="43"/>
      <c r="O21" s="43"/>
      <c r="P21" s="45" t="s">
        <v>66</v>
      </c>
    </row>
    <row r="22" spans="1:16" x14ac:dyDescent="0.2">
      <c r="A22" s="28"/>
      <c r="B22" s="10"/>
      <c r="C22" s="10"/>
      <c r="D22" s="102"/>
      <c r="E22" s="102">
        <v>177.69</v>
      </c>
      <c r="F22" s="102">
        <v>177.786</v>
      </c>
      <c r="G22" s="102"/>
      <c r="H22" s="10" t="s">
        <v>20</v>
      </c>
      <c r="I22" s="11">
        <v>350</v>
      </c>
      <c r="J22" s="11">
        <v>96</v>
      </c>
      <c r="K22" s="10" t="s">
        <v>293</v>
      </c>
      <c r="L22" s="337">
        <f t="shared" si="0"/>
        <v>9.6</v>
      </c>
      <c r="M22" s="10"/>
      <c r="N22" s="10"/>
      <c r="O22" s="10"/>
      <c r="P22" s="29" t="s">
        <v>67</v>
      </c>
    </row>
    <row r="23" spans="1:16" x14ac:dyDescent="0.2">
      <c r="A23" s="28"/>
      <c r="B23" s="10"/>
      <c r="C23" s="10"/>
      <c r="D23" s="102"/>
      <c r="E23" s="105">
        <v>177.69499999999999</v>
      </c>
      <c r="F23" s="105">
        <v>177.73699999999999</v>
      </c>
      <c r="G23" s="105"/>
      <c r="H23" s="43" t="s">
        <v>20</v>
      </c>
      <c r="I23" s="44">
        <v>350</v>
      </c>
      <c r="J23" s="44">
        <v>-42</v>
      </c>
      <c r="K23" s="43"/>
      <c r="L23" s="343">
        <f t="shared" si="0"/>
        <v>-4.2</v>
      </c>
      <c r="M23" s="43"/>
      <c r="N23" s="43"/>
      <c r="O23" s="43"/>
      <c r="P23" s="45" t="s">
        <v>66</v>
      </c>
    </row>
    <row r="24" spans="1:16" x14ac:dyDescent="0.2">
      <c r="A24" s="28"/>
      <c r="B24" s="10"/>
      <c r="C24" s="10"/>
      <c r="D24" s="102"/>
      <c r="E24" s="102">
        <v>177.786</v>
      </c>
      <c r="F24" s="102">
        <v>177.86699999999999</v>
      </c>
      <c r="G24" s="102">
        <v>177.93199999999999</v>
      </c>
      <c r="H24" s="10" t="s">
        <v>20</v>
      </c>
      <c r="I24" s="11">
        <v>360</v>
      </c>
      <c r="J24" s="11">
        <v>146</v>
      </c>
      <c r="K24" s="10" t="s">
        <v>293</v>
      </c>
      <c r="L24" s="337">
        <f t="shared" si="0"/>
        <v>14.6</v>
      </c>
      <c r="M24" s="10"/>
      <c r="N24" s="10"/>
      <c r="O24" s="10"/>
      <c r="P24" s="29"/>
    </row>
    <row r="25" spans="1:16" x14ac:dyDescent="0.2">
      <c r="A25" s="28"/>
      <c r="B25" s="10"/>
      <c r="C25" s="10"/>
      <c r="D25" s="102"/>
      <c r="E25" s="102">
        <v>177.93199999999999</v>
      </c>
      <c r="F25" s="102">
        <v>177.97399999999999</v>
      </c>
      <c r="G25" s="102"/>
      <c r="H25" s="10" t="s">
        <v>15</v>
      </c>
      <c r="I25" s="11">
        <v>0</v>
      </c>
      <c r="J25" s="11">
        <v>42</v>
      </c>
      <c r="K25" s="10" t="s">
        <v>293</v>
      </c>
      <c r="L25" s="337">
        <f t="shared" si="0"/>
        <v>4.2</v>
      </c>
      <c r="M25" s="10"/>
      <c r="N25" s="10"/>
      <c r="O25" s="10"/>
      <c r="P25" s="29" t="s">
        <v>68</v>
      </c>
    </row>
    <row r="26" spans="1:16" ht="15" thickBot="1" x14ac:dyDescent="0.25">
      <c r="A26" s="30"/>
      <c r="B26" s="31"/>
      <c r="C26" s="31"/>
      <c r="D26" s="128"/>
      <c r="E26" s="129">
        <v>177.941</v>
      </c>
      <c r="F26" s="129">
        <v>177.97399999999999</v>
      </c>
      <c r="G26" s="129"/>
      <c r="H26" s="130" t="s">
        <v>15</v>
      </c>
      <c r="I26" s="131">
        <v>0</v>
      </c>
      <c r="J26" s="131">
        <v>-33</v>
      </c>
      <c r="K26" s="130"/>
      <c r="L26" s="344">
        <f t="shared" si="0"/>
        <v>-3.3000000000000003</v>
      </c>
      <c r="M26" s="130"/>
      <c r="N26" s="130"/>
      <c r="O26" s="130"/>
      <c r="P26" s="132" t="s">
        <v>29</v>
      </c>
    </row>
    <row r="27" spans="1:16" ht="15" thickBot="1" x14ac:dyDescent="0.25">
      <c r="A27" s="351"/>
      <c r="B27" s="352"/>
      <c r="C27" s="352"/>
      <c r="D27" s="356"/>
      <c r="E27" s="356"/>
      <c r="F27" s="356"/>
      <c r="G27" s="356"/>
      <c r="H27" s="352"/>
      <c r="I27" s="109"/>
      <c r="J27" s="109">
        <f>SUM(J16:J26)</f>
        <v>925</v>
      </c>
      <c r="K27" s="352"/>
      <c r="L27" s="353">
        <f>SUM(L16:L26)</f>
        <v>92.499999999999986</v>
      </c>
      <c r="M27" s="352"/>
      <c r="N27" s="352"/>
      <c r="O27" s="352"/>
      <c r="P27" s="354"/>
    </row>
    <row r="28" spans="1:16" x14ac:dyDescent="0.2">
      <c r="A28" s="75"/>
      <c r="B28" s="24" t="s">
        <v>89</v>
      </c>
      <c r="C28" s="24">
        <v>1</v>
      </c>
      <c r="D28" s="98"/>
      <c r="E28" s="98">
        <v>190</v>
      </c>
      <c r="F28" s="98">
        <v>190.01900000000001</v>
      </c>
      <c r="G28" s="98"/>
      <c r="H28" s="24" t="s">
        <v>15</v>
      </c>
      <c r="I28" s="26">
        <v>0</v>
      </c>
      <c r="J28" s="26">
        <v>19</v>
      </c>
      <c r="K28" s="24" t="s">
        <v>293</v>
      </c>
      <c r="L28" s="337">
        <f t="shared" si="0"/>
        <v>1.9</v>
      </c>
      <c r="M28" s="24"/>
      <c r="N28" s="26">
        <v>19</v>
      </c>
      <c r="O28" s="442" t="s">
        <v>90</v>
      </c>
      <c r="P28" s="448" t="s">
        <v>91</v>
      </c>
    </row>
    <row r="29" spans="1:16" x14ac:dyDescent="0.2">
      <c r="A29" s="28"/>
      <c r="B29" s="10"/>
      <c r="C29" s="10"/>
      <c r="D29" s="102">
        <v>190.01900000000001</v>
      </c>
      <c r="E29" s="102">
        <v>190.137</v>
      </c>
      <c r="F29" s="102">
        <v>190.47900000000001</v>
      </c>
      <c r="G29" s="102">
        <v>190.578</v>
      </c>
      <c r="H29" s="10" t="s">
        <v>20</v>
      </c>
      <c r="I29" s="11">
        <v>473</v>
      </c>
      <c r="J29" s="11">
        <v>559</v>
      </c>
      <c r="K29" s="10" t="s">
        <v>293</v>
      </c>
      <c r="L29" s="337">
        <f t="shared" si="0"/>
        <v>55.900000000000006</v>
      </c>
      <c r="M29" s="10"/>
      <c r="N29" s="11">
        <v>559</v>
      </c>
      <c r="O29" s="443"/>
      <c r="P29" s="449"/>
    </row>
    <row r="30" spans="1:16" ht="15" thickBot="1" x14ac:dyDescent="0.25">
      <c r="A30" s="30"/>
      <c r="B30" s="31"/>
      <c r="C30" s="31"/>
      <c r="D30" s="128"/>
      <c r="E30" s="128">
        <v>190.578</v>
      </c>
      <c r="F30" s="128">
        <v>190.59399999999999</v>
      </c>
      <c r="G30" s="128"/>
      <c r="H30" s="31" t="s">
        <v>15</v>
      </c>
      <c r="I30" s="33">
        <v>0</v>
      </c>
      <c r="J30" s="33">
        <v>16</v>
      </c>
      <c r="K30" s="31" t="s">
        <v>293</v>
      </c>
      <c r="L30" s="337">
        <f t="shared" si="0"/>
        <v>1.6</v>
      </c>
      <c r="M30" s="31"/>
      <c r="N30" s="33">
        <v>16</v>
      </c>
      <c r="O30" s="444"/>
      <c r="P30" s="34"/>
    </row>
    <row r="31" spans="1:16" ht="15" thickBot="1" x14ac:dyDescent="0.25">
      <c r="A31" s="3"/>
      <c r="B31" s="4"/>
      <c r="C31" s="4"/>
      <c r="D31" s="161"/>
      <c r="E31" s="161"/>
      <c r="F31" s="161"/>
      <c r="G31" s="161"/>
      <c r="H31" s="4"/>
      <c r="I31" s="66"/>
      <c r="J31" s="66">
        <f>SUM(J28:J30)</f>
        <v>594</v>
      </c>
      <c r="K31" s="4"/>
      <c r="L31" s="339">
        <f>SUM(L28:L30)</f>
        <v>59.400000000000006</v>
      </c>
      <c r="M31" s="4"/>
      <c r="N31" s="66">
        <f>SUM(N28:N30)</f>
        <v>594</v>
      </c>
      <c r="O31" s="4"/>
      <c r="P31" s="150"/>
    </row>
    <row r="32" spans="1:16" x14ac:dyDescent="0.2">
      <c r="A32" s="75"/>
      <c r="B32" s="24" t="s">
        <v>89</v>
      </c>
      <c r="C32" s="24">
        <v>2</v>
      </c>
      <c r="D32" s="98"/>
      <c r="E32" s="98">
        <v>190</v>
      </c>
      <c r="F32" s="98">
        <v>190.02799999999999</v>
      </c>
      <c r="G32" s="98"/>
      <c r="H32" s="24" t="s">
        <v>15</v>
      </c>
      <c r="I32" s="26">
        <v>0</v>
      </c>
      <c r="J32" s="26">
        <v>28</v>
      </c>
      <c r="K32" s="24" t="s">
        <v>284</v>
      </c>
      <c r="L32" s="337">
        <f t="shared" si="0"/>
        <v>2.8000000000000003</v>
      </c>
      <c r="M32" s="24"/>
      <c r="N32" s="26">
        <v>28</v>
      </c>
      <c r="O32" s="442" t="s">
        <v>90</v>
      </c>
      <c r="P32" s="52"/>
    </row>
    <row r="33" spans="1:16" x14ac:dyDescent="0.2">
      <c r="A33" s="28"/>
      <c r="B33" s="10"/>
      <c r="C33" s="10"/>
      <c r="D33" s="102">
        <v>190.02799999999999</v>
      </c>
      <c r="E33" s="102">
        <v>190.12700000000001</v>
      </c>
      <c r="F33" s="102">
        <v>190.48</v>
      </c>
      <c r="G33" s="102">
        <v>190.578</v>
      </c>
      <c r="H33" s="10" t="s">
        <v>20</v>
      </c>
      <c r="I33" s="11">
        <v>469</v>
      </c>
      <c r="J33" s="11">
        <v>550</v>
      </c>
      <c r="K33" s="10" t="s">
        <v>284</v>
      </c>
      <c r="L33" s="337">
        <f t="shared" si="0"/>
        <v>55.000000000000007</v>
      </c>
      <c r="M33" s="10"/>
      <c r="N33" s="11">
        <v>550</v>
      </c>
      <c r="O33" s="443"/>
      <c r="P33" s="29"/>
    </row>
    <row r="34" spans="1:16" ht="15" thickBot="1" x14ac:dyDescent="0.25">
      <c r="A34" s="30"/>
      <c r="B34" s="31"/>
      <c r="C34" s="31"/>
      <c r="D34" s="128"/>
      <c r="E34" s="128">
        <v>190.578</v>
      </c>
      <c r="F34" s="128">
        <v>190.59399999999999</v>
      </c>
      <c r="G34" s="128"/>
      <c r="H34" s="31"/>
      <c r="I34" s="33"/>
      <c r="J34" s="33">
        <v>16</v>
      </c>
      <c r="K34" s="31" t="s">
        <v>284</v>
      </c>
      <c r="L34" s="337">
        <f t="shared" si="0"/>
        <v>1.6</v>
      </c>
      <c r="M34" s="31"/>
      <c r="N34" s="33">
        <v>16</v>
      </c>
      <c r="O34" s="444"/>
      <c r="P34" s="34"/>
    </row>
    <row r="35" spans="1:16" ht="15" thickBot="1" x14ac:dyDescent="0.25">
      <c r="A35" s="3"/>
      <c r="B35" s="4"/>
      <c r="C35" s="4"/>
      <c r="D35" s="161"/>
      <c r="E35" s="161"/>
      <c r="F35" s="161"/>
      <c r="G35" s="161"/>
      <c r="H35" s="4"/>
      <c r="I35" s="66"/>
      <c r="J35" s="66">
        <f>SUM(J32:J34)</f>
        <v>594</v>
      </c>
      <c r="K35" s="4"/>
      <c r="L35" s="339">
        <f>SUM(L32:L34)</f>
        <v>59.400000000000006</v>
      </c>
      <c r="M35" s="4"/>
      <c r="N35" s="66">
        <f>SUM(N32:N34)</f>
        <v>594</v>
      </c>
      <c r="O35" s="4"/>
      <c r="P35" s="150"/>
    </row>
    <row r="36" spans="1:16" x14ac:dyDescent="0.2">
      <c r="A36" s="1"/>
      <c r="B36" s="1"/>
      <c r="C36" s="1"/>
      <c r="D36" s="96"/>
      <c r="E36" s="96"/>
      <c r="F36" s="96"/>
      <c r="G36" s="96"/>
      <c r="H36" s="1"/>
      <c r="I36" s="86"/>
      <c r="J36" s="86"/>
      <c r="K36" s="1"/>
      <c r="L36" s="360"/>
      <c r="M36" s="1"/>
      <c r="N36" s="1"/>
      <c r="O36" s="1"/>
      <c r="P36" s="1"/>
    </row>
    <row r="37" spans="1:16" x14ac:dyDescent="0.2">
      <c r="A37" s="1"/>
      <c r="B37" s="1"/>
      <c r="C37" s="1"/>
      <c r="D37" s="96"/>
      <c r="E37" s="96"/>
      <c r="F37" s="96"/>
      <c r="G37" s="96"/>
      <c r="H37" s="1"/>
      <c r="I37" s="86"/>
      <c r="J37" s="86">
        <f>J15+J27+J31+J35</f>
        <v>3306</v>
      </c>
      <c r="K37" s="1"/>
      <c r="L37" s="360">
        <f>L15+L27+L31+L35</f>
        <v>330.6</v>
      </c>
      <c r="M37" s="1"/>
      <c r="N37" s="86">
        <f>N15+N27+N31+N35</f>
        <v>1188</v>
      </c>
      <c r="O37" s="1"/>
      <c r="P37" s="1"/>
    </row>
    <row r="38" spans="1:16" ht="15" thickBot="1" x14ac:dyDescent="0.25">
      <c r="A38" s="1"/>
      <c r="B38" s="1"/>
      <c r="C38" s="1"/>
      <c r="D38" s="96"/>
      <c r="E38" s="96"/>
      <c r="F38" s="96"/>
      <c r="G38" s="96"/>
      <c r="H38" s="1"/>
      <c r="I38" s="86"/>
      <c r="J38" s="86"/>
      <c r="K38" s="1"/>
      <c r="L38" s="360"/>
      <c r="M38" s="1"/>
      <c r="N38" s="1"/>
      <c r="O38" s="1"/>
      <c r="P38" s="1"/>
    </row>
    <row r="39" spans="1:16" ht="18.75" customHeight="1" thickBot="1" x14ac:dyDescent="0.25">
      <c r="A39" s="3" t="s">
        <v>1</v>
      </c>
      <c r="B39" s="4" t="s">
        <v>2</v>
      </c>
      <c r="C39" s="5" t="s">
        <v>95</v>
      </c>
      <c r="D39" s="5" t="s">
        <v>8</v>
      </c>
      <c r="E39" s="5" t="s">
        <v>9</v>
      </c>
      <c r="F39" s="5" t="s">
        <v>10</v>
      </c>
      <c r="G39" s="5" t="s">
        <v>11</v>
      </c>
      <c r="H39" s="5" t="s">
        <v>12</v>
      </c>
      <c r="I39" s="5" t="s">
        <v>19</v>
      </c>
      <c r="J39" s="5" t="s">
        <v>13</v>
      </c>
      <c r="K39" s="5" t="s">
        <v>6</v>
      </c>
      <c r="L39" s="346" t="s">
        <v>14</v>
      </c>
      <c r="M39" s="5" t="s">
        <v>30</v>
      </c>
      <c r="N39" s="5" t="s">
        <v>3</v>
      </c>
      <c r="O39" s="5" t="s">
        <v>39</v>
      </c>
      <c r="P39" s="6" t="s">
        <v>18</v>
      </c>
    </row>
    <row r="40" spans="1:16" ht="14.25" customHeight="1" x14ac:dyDescent="0.2">
      <c r="A40" s="111" t="s">
        <v>5</v>
      </c>
      <c r="B40" s="112" t="s">
        <v>94</v>
      </c>
      <c r="C40" s="112">
        <v>1</v>
      </c>
      <c r="D40" s="113"/>
      <c r="E40" s="113">
        <v>179.34700000000001</v>
      </c>
      <c r="F40" s="113">
        <v>179.642</v>
      </c>
      <c r="G40" s="113">
        <v>179.71799999999999</v>
      </c>
      <c r="H40" s="112" t="s">
        <v>33</v>
      </c>
      <c r="I40" s="114">
        <v>574</v>
      </c>
      <c r="J40" s="114">
        <v>371</v>
      </c>
      <c r="K40" s="112" t="s">
        <v>292</v>
      </c>
      <c r="L40" s="342"/>
      <c r="M40" s="112"/>
      <c r="N40" s="112"/>
      <c r="O40" s="115" t="s">
        <v>40</v>
      </c>
      <c r="P40" s="116" t="s">
        <v>96</v>
      </c>
    </row>
    <row r="41" spans="1:16" ht="14.25" customHeight="1" x14ac:dyDescent="0.2">
      <c r="A41" s="117"/>
      <c r="B41" s="43"/>
      <c r="C41" s="43"/>
      <c r="D41" s="105"/>
      <c r="E41" s="105">
        <v>179.71799999999999</v>
      </c>
      <c r="F41" s="105">
        <v>179.86699999999999</v>
      </c>
      <c r="G41" s="105"/>
      <c r="H41" s="43" t="s">
        <v>15</v>
      </c>
      <c r="I41" s="44">
        <v>0</v>
      </c>
      <c r="J41" s="44">
        <v>149</v>
      </c>
      <c r="K41" s="43"/>
      <c r="L41" s="343"/>
      <c r="M41" s="43"/>
      <c r="N41" s="43"/>
      <c r="O41" s="70" t="s">
        <v>84</v>
      </c>
      <c r="P41" s="445" t="s">
        <v>97</v>
      </c>
    </row>
    <row r="42" spans="1:16" x14ac:dyDescent="0.2">
      <c r="A42" s="117"/>
      <c r="B42" s="43"/>
      <c r="C42" s="43"/>
      <c r="D42" s="105">
        <v>179.86699999999999</v>
      </c>
      <c r="E42" s="105">
        <v>179.94200000000001</v>
      </c>
      <c r="F42" s="105">
        <v>180.26900000000001</v>
      </c>
      <c r="G42" s="105">
        <v>180.345</v>
      </c>
      <c r="H42" s="43" t="s">
        <v>20</v>
      </c>
      <c r="I42" s="44">
        <v>384</v>
      </c>
      <c r="J42" s="44">
        <v>478</v>
      </c>
      <c r="K42" s="43"/>
      <c r="L42" s="343"/>
      <c r="M42" s="43"/>
      <c r="N42" s="43"/>
      <c r="O42" s="118" t="s">
        <v>85</v>
      </c>
      <c r="P42" s="445"/>
    </row>
    <row r="43" spans="1:16" x14ac:dyDescent="0.2">
      <c r="A43" s="117"/>
      <c r="B43" s="43"/>
      <c r="C43" s="43"/>
      <c r="D43" s="105"/>
      <c r="E43" s="105">
        <v>180.345</v>
      </c>
      <c r="F43" s="105">
        <v>180.37</v>
      </c>
      <c r="G43" s="105"/>
      <c r="H43" s="43" t="s">
        <v>15</v>
      </c>
      <c r="I43" s="44">
        <v>0</v>
      </c>
      <c r="J43" s="44">
        <v>25</v>
      </c>
      <c r="K43" s="43"/>
      <c r="L43" s="343"/>
      <c r="M43" s="43"/>
      <c r="N43" s="43"/>
      <c r="O43" s="43" t="s">
        <v>86</v>
      </c>
      <c r="P43" s="119"/>
    </row>
    <row r="44" spans="1:16" x14ac:dyDescent="0.2">
      <c r="A44" s="117"/>
      <c r="B44" s="43"/>
      <c r="C44" s="43"/>
      <c r="D44" s="105">
        <v>180.37</v>
      </c>
      <c r="E44" s="105">
        <v>180.46</v>
      </c>
      <c r="F44" s="105">
        <v>180.97499999999999</v>
      </c>
      <c r="G44" s="105">
        <v>181.06399999999999</v>
      </c>
      <c r="H44" s="43" t="s">
        <v>33</v>
      </c>
      <c r="I44" s="44">
        <v>416</v>
      </c>
      <c r="J44" s="44">
        <v>694</v>
      </c>
      <c r="K44" s="43"/>
      <c r="L44" s="343"/>
      <c r="M44" s="43"/>
      <c r="N44" s="43"/>
      <c r="O44" s="43"/>
      <c r="P44" s="120"/>
    </row>
    <row r="45" spans="1:16" x14ac:dyDescent="0.2">
      <c r="A45" s="117"/>
      <c r="B45" s="43"/>
      <c r="C45" s="43"/>
      <c r="D45" s="105"/>
      <c r="E45" s="105">
        <v>181.06399999999999</v>
      </c>
      <c r="F45" s="105">
        <v>181.14599999999999</v>
      </c>
      <c r="G45" s="105"/>
      <c r="H45" s="43" t="s">
        <v>15</v>
      </c>
      <c r="I45" s="44">
        <v>0</v>
      </c>
      <c r="J45" s="44">
        <v>82</v>
      </c>
      <c r="K45" s="43"/>
      <c r="L45" s="343"/>
      <c r="M45" s="43"/>
      <c r="N45" s="43"/>
      <c r="O45" s="43"/>
      <c r="P45" s="121"/>
    </row>
    <row r="46" spans="1:16" ht="15" thickBot="1" x14ac:dyDescent="0.25">
      <c r="A46" s="122"/>
      <c r="B46" s="70"/>
      <c r="C46" s="70"/>
      <c r="D46" s="106">
        <v>181.14599999999999</v>
      </c>
      <c r="E46" s="106">
        <v>181.24100000000001</v>
      </c>
      <c r="F46" s="106">
        <v>181.35599999999999</v>
      </c>
      <c r="G46" s="106"/>
      <c r="H46" s="70" t="s">
        <v>20</v>
      </c>
      <c r="I46" s="72">
        <v>381</v>
      </c>
      <c r="J46" s="72">
        <v>210</v>
      </c>
      <c r="K46" s="70"/>
      <c r="L46" s="359"/>
      <c r="M46" s="70"/>
      <c r="N46" s="70"/>
      <c r="O46" s="70"/>
      <c r="P46" s="107" t="s">
        <v>98</v>
      </c>
    </row>
    <row r="47" spans="1:16" ht="15" thickBot="1" x14ac:dyDescent="0.25">
      <c r="A47" s="63"/>
      <c r="B47" s="64"/>
      <c r="C47" s="64"/>
      <c r="D47" s="110"/>
      <c r="E47" s="123"/>
      <c r="F47" s="123"/>
      <c r="G47" s="123"/>
      <c r="H47" s="124"/>
      <c r="I47" s="125"/>
      <c r="J47" s="126">
        <f>SUM(J40:J46)</f>
        <v>2009</v>
      </c>
      <c r="K47" s="124"/>
      <c r="L47" s="361"/>
      <c r="M47" s="124"/>
      <c r="N47" s="124"/>
      <c r="O47" s="124"/>
      <c r="P47" s="127"/>
    </row>
    <row r="48" spans="1:16" x14ac:dyDescent="0.2">
      <c r="A48" s="111" t="s">
        <v>5</v>
      </c>
      <c r="B48" s="112" t="s">
        <v>94</v>
      </c>
      <c r="C48" s="112">
        <v>2</v>
      </c>
      <c r="D48" s="113"/>
      <c r="E48" s="113">
        <v>179.34700000000001</v>
      </c>
      <c r="F48" s="113">
        <v>179.643</v>
      </c>
      <c r="G48" s="113">
        <v>179.71899999999999</v>
      </c>
      <c r="H48" s="112" t="s">
        <v>33</v>
      </c>
      <c r="I48" s="114">
        <v>578</v>
      </c>
      <c r="J48" s="114">
        <v>372</v>
      </c>
      <c r="K48" s="112" t="s">
        <v>292</v>
      </c>
      <c r="L48" s="342"/>
      <c r="M48" s="112"/>
      <c r="N48" s="112"/>
      <c r="O48" s="115" t="s">
        <v>40</v>
      </c>
      <c r="P48" s="116" t="s">
        <v>96</v>
      </c>
    </row>
    <row r="49" spans="1:16" x14ac:dyDescent="0.2">
      <c r="A49" s="117"/>
      <c r="B49" s="43"/>
      <c r="C49" s="43"/>
      <c r="D49" s="105"/>
      <c r="E49" s="105">
        <v>179.71899999999999</v>
      </c>
      <c r="F49" s="105">
        <v>179.86799999999999</v>
      </c>
      <c r="G49" s="105"/>
      <c r="H49" s="43" t="s">
        <v>15</v>
      </c>
      <c r="I49" s="44">
        <v>0</v>
      </c>
      <c r="J49" s="44">
        <v>149</v>
      </c>
      <c r="K49" s="43"/>
      <c r="L49" s="343"/>
      <c r="M49" s="43"/>
      <c r="N49" s="43"/>
      <c r="O49" s="70" t="s">
        <v>84</v>
      </c>
      <c r="P49" s="445" t="s">
        <v>97</v>
      </c>
    </row>
    <row r="50" spans="1:16" x14ac:dyDescent="0.2">
      <c r="A50" s="117"/>
      <c r="B50" s="43"/>
      <c r="C50" s="43"/>
      <c r="D50" s="105">
        <v>179.86799999999999</v>
      </c>
      <c r="E50" s="105">
        <v>179.94300000000001</v>
      </c>
      <c r="F50" s="105">
        <v>180.27</v>
      </c>
      <c r="G50" s="105">
        <v>180.346</v>
      </c>
      <c r="H50" s="43" t="s">
        <v>20</v>
      </c>
      <c r="I50" s="44">
        <v>380</v>
      </c>
      <c r="J50" s="44">
        <v>478</v>
      </c>
      <c r="K50" s="43"/>
      <c r="L50" s="343"/>
      <c r="M50" s="43"/>
      <c r="N50" s="43"/>
      <c r="O50" s="118" t="s">
        <v>85</v>
      </c>
      <c r="P50" s="445"/>
    </row>
    <row r="51" spans="1:16" x14ac:dyDescent="0.2">
      <c r="A51" s="117"/>
      <c r="B51" s="43"/>
      <c r="C51" s="43"/>
      <c r="D51" s="105"/>
      <c r="E51" s="105">
        <v>180.346</v>
      </c>
      <c r="F51" s="105">
        <v>180.37</v>
      </c>
      <c r="G51" s="105"/>
      <c r="H51" s="43" t="s">
        <v>15</v>
      </c>
      <c r="I51" s="44">
        <v>0</v>
      </c>
      <c r="J51" s="44">
        <v>24</v>
      </c>
      <c r="K51" s="43"/>
      <c r="L51" s="343"/>
      <c r="M51" s="43"/>
      <c r="N51" s="43"/>
      <c r="O51" s="43" t="s">
        <v>86</v>
      </c>
      <c r="P51" s="119"/>
    </row>
    <row r="52" spans="1:16" x14ac:dyDescent="0.2">
      <c r="A52" s="117"/>
      <c r="B52" s="43"/>
      <c r="C52" s="43"/>
      <c r="D52" s="105">
        <v>180.37</v>
      </c>
      <c r="E52" s="105">
        <v>180.46</v>
      </c>
      <c r="F52" s="105">
        <v>180.97499999999999</v>
      </c>
      <c r="G52" s="105">
        <v>181.06399999999999</v>
      </c>
      <c r="H52" s="43" t="s">
        <v>33</v>
      </c>
      <c r="I52" s="44">
        <v>420</v>
      </c>
      <c r="J52" s="44">
        <v>694</v>
      </c>
      <c r="K52" s="43"/>
      <c r="L52" s="343"/>
      <c r="M52" s="43"/>
      <c r="N52" s="43"/>
      <c r="O52" s="43"/>
      <c r="P52" s="120"/>
    </row>
    <row r="53" spans="1:16" x14ac:dyDescent="0.2">
      <c r="A53" s="117"/>
      <c r="B53" s="43"/>
      <c r="C53" s="43"/>
      <c r="D53" s="105"/>
      <c r="E53" s="105">
        <v>181.06399999999999</v>
      </c>
      <c r="F53" s="105">
        <v>181.14599999999999</v>
      </c>
      <c r="G53" s="105"/>
      <c r="H53" s="43" t="s">
        <v>15</v>
      </c>
      <c r="I53" s="44">
        <v>0</v>
      </c>
      <c r="J53" s="44">
        <v>82</v>
      </c>
      <c r="K53" s="43"/>
      <c r="L53" s="343"/>
      <c r="M53" s="43"/>
      <c r="N53" s="43"/>
      <c r="O53" s="43"/>
      <c r="P53" s="121"/>
    </row>
    <row r="54" spans="1:16" ht="15" thickBot="1" x14ac:dyDescent="0.25">
      <c r="A54" s="122"/>
      <c r="B54" s="70"/>
      <c r="C54" s="70"/>
      <c r="D54" s="106">
        <v>181.14599999999999</v>
      </c>
      <c r="E54" s="106">
        <v>181.24100000000001</v>
      </c>
      <c r="F54" s="106">
        <v>181.357</v>
      </c>
      <c r="G54" s="106"/>
      <c r="H54" s="70" t="s">
        <v>20</v>
      </c>
      <c r="I54" s="72">
        <v>377</v>
      </c>
      <c r="J54" s="72">
        <v>211</v>
      </c>
      <c r="K54" s="70"/>
      <c r="L54" s="359"/>
      <c r="M54" s="70"/>
      <c r="N54" s="70"/>
      <c r="O54" s="70"/>
      <c r="P54" s="107" t="s">
        <v>98</v>
      </c>
    </row>
    <row r="55" spans="1:16" ht="15" thickBot="1" x14ac:dyDescent="0.25">
      <c r="A55" s="63"/>
      <c r="B55" s="64"/>
      <c r="C55" s="64"/>
      <c r="D55" s="110"/>
      <c r="E55" s="123"/>
      <c r="F55" s="123"/>
      <c r="G55" s="123"/>
      <c r="H55" s="124"/>
      <c r="I55" s="125"/>
      <c r="J55" s="126">
        <f>SUM(J48:J54)</f>
        <v>2010</v>
      </c>
      <c r="K55" s="124"/>
      <c r="L55" s="361"/>
      <c r="M55" s="124"/>
      <c r="N55" s="124"/>
      <c r="O55" s="124"/>
      <c r="P55" s="127"/>
    </row>
    <row r="56" spans="1:16" ht="22.5" customHeight="1" thickBot="1" x14ac:dyDescent="0.25">
      <c r="A56" s="58"/>
      <c r="B56" s="59"/>
      <c r="C56" s="59"/>
      <c r="D56" s="108"/>
      <c r="E56" s="108"/>
      <c r="F56" s="108"/>
      <c r="G56" s="108"/>
      <c r="H56" s="59"/>
      <c r="I56" s="446">
        <f>J15+J27+J31+J35+J47+J55</f>
        <v>7325</v>
      </c>
      <c r="J56" s="446"/>
      <c r="K56" s="59"/>
      <c r="L56" s="355">
        <f>L15+L27+L31+L35</f>
        <v>330.6</v>
      </c>
      <c r="M56" s="59"/>
      <c r="N56" s="357">
        <f>N31+N35</f>
        <v>1188</v>
      </c>
      <c r="O56" s="59"/>
      <c r="P56" s="73"/>
    </row>
  </sheetData>
  <mergeCells count="8">
    <mergeCell ref="O32:O34"/>
    <mergeCell ref="P41:P42"/>
    <mergeCell ref="P49:P50"/>
    <mergeCell ref="I56:J56"/>
    <mergeCell ref="P4:P7"/>
    <mergeCell ref="P17:P19"/>
    <mergeCell ref="O28:O30"/>
    <mergeCell ref="P28:P29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12"/>
  <sheetViews>
    <sheetView workbookViewId="0">
      <selection activeCell="I12" sqref="I12"/>
    </sheetView>
  </sheetViews>
  <sheetFormatPr defaultRowHeight="14.25" x14ac:dyDescent="0.2"/>
  <cols>
    <col min="1" max="1" width="11.59765625" customWidth="1"/>
    <col min="2" max="2" width="15.09765625" customWidth="1"/>
    <col min="3" max="3" width="4.296875" customWidth="1"/>
    <col min="4" max="4" width="3.796875" customWidth="1"/>
    <col min="5" max="5" width="6.69921875" customWidth="1"/>
    <col min="6" max="6" width="23.8984375" customWidth="1"/>
    <col min="9" max="9" width="12.296875" customWidth="1"/>
    <col min="11" max="11" width="11.8984375" customWidth="1"/>
  </cols>
  <sheetData>
    <row r="1" spans="1:12" x14ac:dyDescent="0.2">
      <c r="A1" s="2" t="s">
        <v>60</v>
      </c>
    </row>
    <row r="2" spans="1:12" ht="15" thickBot="1" x14ac:dyDescent="0.25"/>
    <row r="3" spans="1:12" ht="15" thickBot="1" x14ac:dyDescent="0.25">
      <c r="A3" s="7" t="s">
        <v>1</v>
      </c>
      <c r="B3" s="8" t="s">
        <v>21</v>
      </c>
      <c r="C3" s="8" t="s">
        <v>7</v>
      </c>
      <c r="D3" s="8" t="s">
        <v>22</v>
      </c>
      <c r="E3" s="8" t="s">
        <v>45</v>
      </c>
      <c r="F3" s="8" t="s">
        <v>23</v>
      </c>
      <c r="G3" s="8" t="s">
        <v>25</v>
      </c>
      <c r="H3" s="8" t="s">
        <v>26</v>
      </c>
      <c r="I3" s="8" t="s">
        <v>24</v>
      </c>
      <c r="J3" s="8" t="s">
        <v>3</v>
      </c>
      <c r="K3" s="23" t="s">
        <v>18</v>
      </c>
    </row>
    <row r="4" spans="1:12" ht="14.25" customHeight="1" x14ac:dyDescent="0.2">
      <c r="A4" s="75" t="s">
        <v>5</v>
      </c>
      <c r="B4" s="24" t="s">
        <v>55</v>
      </c>
      <c r="C4" s="24">
        <v>1</v>
      </c>
      <c r="D4" s="24">
        <v>8</v>
      </c>
      <c r="E4" s="98">
        <v>177.63399999999999</v>
      </c>
      <c r="F4" s="24" t="s">
        <v>61</v>
      </c>
      <c r="G4" s="25">
        <v>62.39</v>
      </c>
      <c r="H4" s="26">
        <v>19</v>
      </c>
      <c r="I4" s="25">
        <f>((H4/1000)*100)+11</f>
        <v>12.9</v>
      </c>
      <c r="J4" s="24"/>
      <c r="K4" s="450" t="s">
        <v>62</v>
      </c>
      <c r="L4" s="1"/>
    </row>
    <row r="5" spans="1:12" x14ac:dyDescent="0.2">
      <c r="A5" s="74"/>
      <c r="B5" s="12"/>
      <c r="C5" s="12">
        <v>1</v>
      </c>
      <c r="D5" s="12">
        <v>12</v>
      </c>
      <c r="E5" s="99">
        <v>178.018</v>
      </c>
      <c r="F5" s="12" t="s">
        <v>63</v>
      </c>
      <c r="G5" s="38">
        <v>49.85</v>
      </c>
      <c r="H5" s="39">
        <v>11</v>
      </c>
      <c r="I5" s="38">
        <f t="shared" ref="I5:I10" si="0">((H5/1000)*100)+11</f>
        <v>12.1</v>
      </c>
      <c r="J5" s="12"/>
      <c r="K5" s="451"/>
      <c r="L5" s="1"/>
    </row>
    <row r="6" spans="1:12" x14ac:dyDescent="0.2">
      <c r="A6" s="135"/>
      <c r="B6" s="136"/>
      <c r="C6" s="136">
        <v>2</v>
      </c>
      <c r="D6" s="136">
        <v>9</v>
      </c>
      <c r="E6" s="137">
        <v>177.69200000000001</v>
      </c>
      <c r="F6" s="136" t="s">
        <v>69</v>
      </c>
      <c r="G6" s="138">
        <v>62.39</v>
      </c>
      <c r="H6" s="139">
        <v>10</v>
      </c>
      <c r="I6" s="138">
        <f t="shared" si="0"/>
        <v>12</v>
      </c>
      <c r="J6" s="136"/>
      <c r="K6" s="452" t="s">
        <v>72</v>
      </c>
      <c r="L6" s="1"/>
    </row>
    <row r="7" spans="1:12" x14ac:dyDescent="0.2">
      <c r="A7" s="28"/>
      <c r="B7" s="10"/>
      <c r="C7" s="10">
        <v>2</v>
      </c>
      <c r="D7" s="10">
        <v>10</v>
      </c>
      <c r="E7" s="102">
        <v>177.73699999999999</v>
      </c>
      <c r="F7" s="10" t="s">
        <v>70</v>
      </c>
      <c r="G7" s="27">
        <v>62.39</v>
      </c>
      <c r="H7" s="11"/>
      <c r="I7" s="27">
        <f t="shared" si="0"/>
        <v>11</v>
      </c>
      <c r="J7" s="10"/>
      <c r="K7" s="453"/>
      <c r="L7" s="1"/>
    </row>
    <row r="8" spans="1:12" x14ac:dyDescent="0.2">
      <c r="A8" s="28"/>
      <c r="B8" s="10"/>
      <c r="C8" s="10">
        <v>2</v>
      </c>
      <c r="D8" s="10">
        <v>11</v>
      </c>
      <c r="E8" s="102">
        <v>177.941</v>
      </c>
      <c r="F8" s="10" t="s">
        <v>71</v>
      </c>
      <c r="G8" s="27">
        <v>49.85</v>
      </c>
      <c r="H8" s="11"/>
      <c r="I8" s="27">
        <f t="shared" si="0"/>
        <v>11</v>
      </c>
      <c r="J8" s="10"/>
      <c r="K8" s="453"/>
      <c r="L8" s="1"/>
    </row>
    <row r="9" spans="1:12" x14ac:dyDescent="0.2">
      <c r="A9" s="28"/>
      <c r="B9" s="10"/>
      <c r="C9" s="10">
        <v>4</v>
      </c>
      <c r="D9" s="10">
        <v>6</v>
      </c>
      <c r="E9" s="102">
        <v>177.61</v>
      </c>
      <c r="F9" s="10" t="s">
        <v>78</v>
      </c>
      <c r="G9" s="27">
        <v>62.39</v>
      </c>
      <c r="H9" s="11">
        <v>33</v>
      </c>
      <c r="I9" s="27">
        <f t="shared" si="0"/>
        <v>14.3</v>
      </c>
      <c r="J9" s="10"/>
      <c r="K9" s="140"/>
      <c r="L9" s="1"/>
    </row>
    <row r="10" spans="1:12" ht="15" thickBot="1" x14ac:dyDescent="0.25">
      <c r="A10" s="30"/>
      <c r="B10" s="31"/>
      <c r="C10" s="31">
        <v>4</v>
      </c>
      <c r="D10" s="31">
        <v>7</v>
      </c>
      <c r="E10" s="128">
        <v>177.613</v>
      </c>
      <c r="F10" s="31" t="s">
        <v>79</v>
      </c>
      <c r="G10" s="32">
        <v>49.85</v>
      </c>
      <c r="H10" s="33">
        <v>50</v>
      </c>
      <c r="I10" s="32">
        <f t="shared" si="0"/>
        <v>16</v>
      </c>
      <c r="J10" s="31"/>
      <c r="K10" s="141"/>
      <c r="L10" s="1"/>
    </row>
    <row r="11" spans="1:12" ht="15" thickBot="1" x14ac:dyDescent="0.25">
      <c r="A11" s="63"/>
      <c r="B11" s="64"/>
      <c r="C11" s="64"/>
      <c r="D11" s="64"/>
      <c r="E11" s="64"/>
      <c r="F11" s="64"/>
      <c r="G11" s="89">
        <f>SUM(G4:G10)</f>
        <v>399.11</v>
      </c>
      <c r="H11" s="66">
        <f>SUM(H4:H10)</f>
        <v>123</v>
      </c>
      <c r="I11" s="89">
        <f>SUM(I4:I10)</f>
        <v>89.3</v>
      </c>
      <c r="J11" s="64"/>
      <c r="K11" s="67"/>
      <c r="L11" s="1"/>
    </row>
    <row r="12" spans="1:12" ht="21.75" customHeight="1" thickBot="1" x14ac:dyDescent="0.25">
      <c r="A12" s="58"/>
      <c r="B12" s="59"/>
      <c r="C12" s="59"/>
      <c r="D12" s="59"/>
      <c r="E12" s="59"/>
      <c r="F12" s="59"/>
      <c r="G12" s="440">
        <f>G11+H11</f>
        <v>522.11</v>
      </c>
      <c r="H12" s="441"/>
      <c r="I12" s="358">
        <f>SUM(I11)</f>
        <v>89.3</v>
      </c>
      <c r="J12" s="59"/>
      <c r="K12" s="95"/>
      <c r="L12" s="1"/>
    </row>
  </sheetData>
  <mergeCells count="3">
    <mergeCell ref="G12:H12"/>
    <mergeCell ref="K4:K5"/>
    <mergeCell ref="K6:K8"/>
  </mergeCells>
  <pageMargins left="0" right="0" top="0" bottom="0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P39"/>
  <sheetViews>
    <sheetView workbookViewId="0">
      <selection activeCell="L15" sqref="L15"/>
    </sheetView>
  </sheetViews>
  <sheetFormatPr defaultRowHeight="14.25" x14ac:dyDescent="0.2"/>
  <cols>
    <col min="1" max="1" width="11.19921875" customWidth="1"/>
    <col min="2" max="2" width="14.29687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3984375" customWidth="1"/>
    <col min="12" max="12" width="8.09765625" customWidth="1"/>
    <col min="13" max="13" width="6.296875" customWidth="1"/>
    <col min="14" max="14" width="6.19921875" customWidth="1"/>
    <col min="15" max="15" width="7.8984375" customWidth="1"/>
    <col min="16" max="16" width="12.69921875" customWidth="1"/>
  </cols>
  <sheetData>
    <row r="1" spans="1:16" x14ac:dyDescent="0.2">
      <c r="A1" s="2" t="s">
        <v>100</v>
      </c>
      <c r="B1" s="2"/>
    </row>
    <row r="2" spans="1:16" ht="15" thickBot="1" x14ac:dyDescent="0.25"/>
    <row r="3" spans="1:16" ht="24.7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x14ac:dyDescent="0.2">
      <c r="A4" s="91" t="s">
        <v>5</v>
      </c>
      <c r="B4" s="92" t="s">
        <v>109</v>
      </c>
      <c r="C4" s="92">
        <v>6</v>
      </c>
      <c r="D4" s="92"/>
      <c r="E4" s="92">
        <v>197.51499999999999</v>
      </c>
      <c r="F4" s="92">
        <v>198.41499999999999</v>
      </c>
      <c r="G4" s="92"/>
      <c r="H4" s="454" t="s">
        <v>101</v>
      </c>
      <c r="I4" s="454"/>
      <c r="J4" s="94">
        <v>900</v>
      </c>
      <c r="K4" s="92" t="s">
        <v>294</v>
      </c>
      <c r="L4" s="362" t="s">
        <v>334</v>
      </c>
      <c r="M4" s="92"/>
      <c r="N4" s="142" t="s">
        <v>99</v>
      </c>
      <c r="O4" s="92"/>
      <c r="P4" s="427" t="s">
        <v>102</v>
      </c>
    </row>
    <row r="5" spans="1:16" ht="15" thickBot="1" x14ac:dyDescent="0.25">
      <c r="A5" s="9"/>
      <c r="B5" s="13"/>
      <c r="C5" s="13">
        <v>8</v>
      </c>
      <c r="D5" s="13"/>
      <c r="E5" s="13">
        <v>197.489</v>
      </c>
      <c r="F5" s="13">
        <v>198.41499999999999</v>
      </c>
      <c r="G5" s="13"/>
      <c r="H5" s="455" t="s">
        <v>101</v>
      </c>
      <c r="I5" s="455"/>
      <c r="J5" s="14">
        <v>926</v>
      </c>
      <c r="K5" s="13" t="s">
        <v>294</v>
      </c>
      <c r="L5" s="363" t="s">
        <v>334</v>
      </c>
      <c r="M5" s="13"/>
      <c r="N5" s="143" t="s">
        <v>99</v>
      </c>
      <c r="O5" s="13"/>
      <c r="P5" s="456"/>
    </row>
    <row r="6" spans="1:16" ht="15" thickBot="1" x14ac:dyDescent="0.25">
      <c r="A6" s="63"/>
      <c r="B6" s="64"/>
      <c r="C6" s="64"/>
      <c r="D6" s="64"/>
      <c r="E6" s="64"/>
      <c r="F6" s="64"/>
      <c r="G6" s="64"/>
      <c r="H6" s="64"/>
      <c r="I6" s="64"/>
      <c r="J6" s="66">
        <f>SUM(J4:J5)</f>
        <v>1826</v>
      </c>
      <c r="K6" s="64"/>
      <c r="L6" s="340"/>
      <c r="M6" s="64"/>
      <c r="N6" s="65"/>
      <c r="O6" s="64"/>
      <c r="P6" s="67"/>
    </row>
    <row r="7" spans="1:16" x14ac:dyDescent="0.2">
      <c r="A7" s="75"/>
      <c r="B7" s="24" t="s">
        <v>110</v>
      </c>
      <c r="C7" s="24">
        <v>2</v>
      </c>
      <c r="D7" s="24">
        <v>198.941</v>
      </c>
      <c r="E7" s="98">
        <v>199.12700000000001</v>
      </c>
      <c r="F7" s="24">
        <v>199.53</v>
      </c>
      <c r="G7" s="24">
        <v>199.67699999999999</v>
      </c>
      <c r="H7" s="24" t="s">
        <v>20</v>
      </c>
      <c r="I7" s="26">
        <v>550</v>
      </c>
      <c r="J7" s="26">
        <v>736</v>
      </c>
      <c r="K7" s="24" t="s">
        <v>295</v>
      </c>
      <c r="L7" s="337">
        <f t="shared" ref="L7:L13" si="0">(J7/1000)*100</f>
        <v>73.599999999999994</v>
      </c>
      <c r="M7" s="24"/>
      <c r="N7" s="26">
        <v>736</v>
      </c>
      <c r="O7" s="24"/>
      <c r="P7" s="52"/>
    </row>
    <row r="8" spans="1:16" ht="15" thickBot="1" x14ac:dyDescent="0.25">
      <c r="A8" s="76"/>
      <c r="B8" s="53"/>
      <c r="C8" s="53"/>
      <c r="D8" s="53"/>
      <c r="E8" s="100">
        <v>199.67699999999999</v>
      </c>
      <c r="F8" s="100">
        <v>199.7</v>
      </c>
      <c r="G8" s="53"/>
      <c r="H8" s="53" t="s">
        <v>15</v>
      </c>
      <c r="I8" s="57">
        <v>0</v>
      </c>
      <c r="J8" s="57">
        <v>23</v>
      </c>
      <c r="K8" s="53" t="s">
        <v>295</v>
      </c>
      <c r="L8" s="337">
        <f t="shared" si="0"/>
        <v>2.2999999999999998</v>
      </c>
      <c r="M8" s="53"/>
      <c r="N8" s="57">
        <v>23</v>
      </c>
      <c r="O8" s="53"/>
      <c r="P8" s="134"/>
    </row>
    <row r="9" spans="1:16" ht="15" thickBot="1" x14ac:dyDescent="0.25">
      <c r="A9" s="63"/>
      <c r="B9" s="64"/>
      <c r="C9" s="64"/>
      <c r="D9" s="64"/>
      <c r="E9" s="110"/>
      <c r="F9" s="64"/>
      <c r="G9" s="64"/>
      <c r="H9" s="64"/>
      <c r="I9" s="65"/>
      <c r="J9" s="66">
        <f>SUM(J7:J8)</f>
        <v>759</v>
      </c>
      <c r="K9" s="64"/>
      <c r="L9" s="339">
        <f>SUM(L7:L8)</f>
        <v>75.899999999999991</v>
      </c>
      <c r="M9" s="64"/>
      <c r="N9" s="66">
        <f>SUM(N7:N8)</f>
        <v>759</v>
      </c>
      <c r="O9" s="64"/>
      <c r="P9" s="67"/>
    </row>
    <row r="10" spans="1:16" x14ac:dyDescent="0.2">
      <c r="A10" s="75"/>
      <c r="B10" s="24" t="s">
        <v>110</v>
      </c>
      <c r="C10" s="24">
        <v>2</v>
      </c>
      <c r="D10" s="24"/>
      <c r="E10" s="98">
        <v>207</v>
      </c>
      <c r="F10" s="24">
        <v>207.07900000000001</v>
      </c>
      <c r="G10" s="24"/>
      <c r="H10" s="24" t="s">
        <v>15</v>
      </c>
      <c r="I10" s="26">
        <v>0</v>
      </c>
      <c r="J10" s="26">
        <v>79</v>
      </c>
      <c r="K10" s="24" t="s">
        <v>293</v>
      </c>
      <c r="L10" s="337">
        <f t="shared" si="0"/>
        <v>7.9</v>
      </c>
      <c r="M10" s="24"/>
      <c r="N10" s="26">
        <v>79</v>
      </c>
      <c r="O10" s="24"/>
      <c r="P10" s="52"/>
    </row>
    <row r="11" spans="1:16" x14ac:dyDescent="0.2">
      <c r="A11" s="28"/>
      <c r="B11" s="10"/>
      <c r="C11" s="10"/>
      <c r="D11" s="10">
        <v>207.07900000000001</v>
      </c>
      <c r="E11" s="102">
        <v>207.15700000000001</v>
      </c>
      <c r="F11" s="10">
        <v>207.273</v>
      </c>
      <c r="G11" s="10">
        <v>207.351</v>
      </c>
      <c r="H11" s="10" t="s">
        <v>33</v>
      </c>
      <c r="I11" s="11">
        <v>376</v>
      </c>
      <c r="J11" s="11">
        <v>272</v>
      </c>
      <c r="K11" s="10" t="s">
        <v>293</v>
      </c>
      <c r="L11" s="337">
        <f t="shared" si="0"/>
        <v>27.200000000000003</v>
      </c>
      <c r="M11" s="10"/>
      <c r="N11" s="11">
        <v>272</v>
      </c>
      <c r="O11" s="10"/>
      <c r="P11" s="29"/>
    </row>
    <row r="12" spans="1:16" x14ac:dyDescent="0.2">
      <c r="A12" s="28"/>
      <c r="B12" s="10"/>
      <c r="C12" s="10"/>
      <c r="D12" s="10"/>
      <c r="E12" s="102">
        <v>207.351</v>
      </c>
      <c r="F12" s="10">
        <v>207.41200000000001</v>
      </c>
      <c r="G12" s="10"/>
      <c r="H12" s="10" t="s">
        <v>15</v>
      </c>
      <c r="I12" s="11">
        <v>0</v>
      </c>
      <c r="J12" s="11">
        <v>61</v>
      </c>
      <c r="K12" s="10" t="s">
        <v>293</v>
      </c>
      <c r="L12" s="337">
        <f t="shared" si="0"/>
        <v>6.1</v>
      </c>
      <c r="M12" s="10"/>
      <c r="N12" s="11">
        <v>61</v>
      </c>
      <c r="O12" s="10"/>
      <c r="P12" s="29"/>
    </row>
    <row r="13" spans="1:16" ht="15" thickBot="1" x14ac:dyDescent="0.25">
      <c r="A13" s="30"/>
      <c r="B13" s="31"/>
      <c r="C13" s="31"/>
      <c r="D13" s="31">
        <v>207.41200000000001</v>
      </c>
      <c r="E13" s="128">
        <v>207.44800000000001</v>
      </c>
      <c r="F13" s="31">
        <v>207.45699999999999</v>
      </c>
      <c r="G13" s="31"/>
      <c r="H13" s="31" t="s">
        <v>20</v>
      </c>
      <c r="I13" s="33">
        <v>530</v>
      </c>
      <c r="J13" s="33">
        <v>45</v>
      </c>
      <c r="K13" s="31" t="s">
        <v>293</v>
      </c>
      <c r="L13" s="345">
        <f t="shared" si="0"/>
        <v>4.5</v>
      </c>
      <c r="M13" s="31"/>
      <c r="N13" s="33">
        <v>45</v>
      </c>
      <c r="O13" s="31"/>
      <c r="P13" s="34" t="s">
        <v>103</v>
      </c>
    </row>
    <row r="14" spans="1:16" ht="15" thickBot="1" x14ac:dyDescent="0.25">
      <c r="A14" s="63"/>
      <c r="B14" s="64"/>
      <c r="C14" s="64"/>
      <c r="D14" s="64"/>
      <c r="E14" s="110"/>
      <c r="F14" s="64"/>
      <c r="G14" s="64"/>
      <c r="H14" s="64"/>
      <c r="I14" s="65"/>
      <c r="J14" s="66">
        <f>SUM(J10:J13)</f>
        <v>457</v>
      </c>
      <c r="K14" s="64"/>
      <c r="L14" s="339">
        <f>SUM(L10:L13)</f>
        <v>45.7</v>
      </c>
      <c r="M14" s="64"/>
      <c r="N14" s="66">
        <f>SUM(N10:N13)</f>
        <v>457</v>
      </c>
      <c r="O14" s="64"/>
      <c r="P14" s="67"/>
    </row>
    <row r="15" spans="1:16" ht="21.75" customHeight="1" thickBot="1" x14ac:dyDescent="0.25">
      <c r="A15" s="58"/>
      <c r="B15" s="59"/>
      <c r="C15" s="59"/>
      <c r="D15" s="108"/>
      <c r="E15" s="108"/>
      <c r="F15" s="108"/>
      <c r="G15" s="108"/>
      <c r="H15" s="59"/>
      <c r="I15" s="446">
        <f>J6+J9+J14</f>
        <v>3042</v>
      </c>
      <c r="J15" s="446"/>
      <c r="K15" s="59"/>
      <c r="L15" s="355">
        <f>SUM(L6+L9+L14)</f>
        <v>121.6</v>
      </c>
      <c r="M15" s="59"/>
      <c r="N15" s="357">
        <f>SUM(N14)</f>
        <v>457</v>
      </c>
      <c r="O15" s="59"/>
      <c r="P15" s="73"/>
    </row>
    <row r="16" spans="1:16" x14ac:dyDescent="0.2">
      <c r="A16" s="1"/>
      <c r="B16" s="1"/>
      <c r="C16" s="1"/>
      <c r="D16" s="1"/>
      <c r="E16" s="96"/>
      <c r="F16" s="1"/>
      <c r="G16" s="1"/>
      <c r="H16" s="1"/>
      <c r="I16" s="86"/>
      <c r="J16" s="86"/>
      <c r="K16" s="1"/>
      <c r="L16" s="1"/>
      <c r="M16" s="1"/>
      <c r="N16" s="1"/>
      <c r="O16" s="1"/>
      <c r="P16" s="1"/>
    </row>
    <row r="17" spans="1:16" x14ac:dyDescent="0.2">
      <c r="A17" s="1"/>
      <c r="B17" s="1"/>
      <c r="C17" s="1"/>
      <c r="D17" s="1"/>
      <c r="E17" s="96"/>
      <c r="F17" s="1"/>
      <c r="G17" s="1"/>
      <c r="H17" s="1"/>
      <c r="I17" s="86"/>
      <c r="J17" s="86"/>
      <c r="K17" s="1"/>
      <c r="L17" s="1"/>
      <c r="M17" s="1"/>
      <c r="N17" s="1"/>
      <c r="O17" s="1"/>
      <c r="P17" s="1"/>
    </row>
    <row r="18" spans="1:16" x14ac:dyDescent="0.2">
      <c r="A18" s="1"/>
      <c r="B18" s="1"/>
      <c r="C18" s="1"/>
      <c r="D18" s="1"/>
      <c r="E18" s="96"/>
      <c r="F18" s="1"/>
      <c r="G18" s="1"/>
      <c r="H18" s="1"/>
      <c r="I18" s="86"/>
      <c r="J18" s="86"/>
      <c r="K18" s="1"/>
      <c r="L18" s="1"/>
      <c r="M18" s="1"/>
      <c r="N18" s="1"/>
      <c r="O18" s="1"/>
      <c r="P18" s="1"/>
    </row>
    <row r="19" spans="1:16" x14ac:dyDescent="0.2">
      <c r="A19" s="1"/>
      <c r="B19" s="1"/>
      <c r="C19" s="1"/>
      <c r="D19" s="1"/>
      <c r="E19" s="96"/>
      <c r="F19" s="1"/>
      <c r="G19" s="1"/>
      <c r="H19" s="1"/>
      <c r="I19" s="86"/>
      <c r="J19" s="86"/>
      <c r="K19" s="1"/>
      <c r="L19" s="1"/>
      <c r="M19" s="1"/>
      <c r="N19" s="1"/>
      <c r="O19" s="1"/>
      <c r="P19" s="1"/>
    </row>
    <row r="20" spans="1:16" x14ac:dyDescent="0.2">
      <c r="A20" s="1"/>
      <c r="B20" s="1"/>
      <c r="C20" s="1"/>
      <c r="D20" s="1"/>
      <c r="E20" s="96"/>
      <c r="F20" s="1"/>
      <c r="G20" s="1"/>
      <c r="H20" s="1"/>
      <c r="I20" s="86"/>
      <c r="J20" s="86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/>
      <c r="D21" s="1"/>
      <c r="E21" s="96"/>
      <c r="F21" s="1"/>
      <c r="G21" s="1"/>
      <c r="H21" s="1"/>
      <c r="I21" s="86"/>
      <c r="J21" s="86"/>
      <c r="K21" s="1"/>
      <c r="L21" s="1"/>
      <c r="M21" s="1"/>
      <c r="N21" s="1"/>
      <c r="O21" s="1"/>
      <c r="P21" s="1"/>
    </row>
    <row r="22" spans="1:16" x14ac:dyDescent="0.2">
      <c r="A22" s="1"/>
      <c r="B22" s="1"/>
      <c r="C22" s="1"/>
      <c r="D22" s="1"/>
      <c r="E22" s="96"/>
      <c r="F22" s="1"/>
      <c r="G22" s="1"/>
      <c r="H22" s="1"/>
      <c r="I22" s="86"/>
      <c r="J22" s="86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/>
      <c r="D23" s="1"/>
      <c r="E23" s="96"/>
      <c r="F23" s="1"/>
      <c r="G23" s="1"/>
      <c r="H23" s="1"/>
      <c r="I23" s="86"/>
      <c r="J23" s="86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96"/>
      <c r="F24" s="1"/>
      <c r="G24" s="1"/>
      <c r="H24" s="1"/>
      <c r="I24" s="86"/>
      <c r="J24" s="86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96"/>
      <c r="F25" s="1"/>
      <c r="G25" s="1"/>
      <c r="H25" s="1"/>
      <c r="I25" s="86"/>
      <c r="J25" s="86"/>
      <c r="K25" s="1"/>
      <c r="L25" s="1"/>
      <c r="M25" s="1"/>
      <c r="N25" s="1"/>
      <c r="O25" s="1"/>
      <c r="P25" s="1"/>
    </row>
    <row r="26" spans="1:16" x14ac:dyDescent="0.2">
      <c r="A26" s="1"/>
      <c r="B26" s="1"/>
      <c r="C26" s="1"/>
      <c r="D26" s="1"/>
      <c r="E26" s="96"/>
      <c r="F26" s="1"/>
      <c r="G26" s="1"/>
      <c r="H26" s="1"/>
      <c r="I26" s="86"/>
      <c r="J26" s="86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96"/>
      <c r="F27" s="1"/>
      <c r="G27" s="1"/>
      <c r="H27" s="1"/>
      <c r="I27" s="86"/>
      <c r="J27" s="86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1"/>
      <c r="E28" s="96"/>
      <c r="F28" s="1"/>
      <c r="G28" s="1"/>
      <c r="H28" s="1"/>
      <c r="I28" s="86"/>
      <c r="J28" s="86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1"/>
      <c r="E29" s="96"/>
      <c r="F29" s="1"/>
      <c r="G29" s="1"/>
      <c r="H29" s="1"/>
      <c r="I29" s="86"/>
      <c r="J29" s="86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1"/>
      <c r="E30" s="1"/>
      <c r="F30" s="1"/>
      <c r="G30" s="1"/>
      <c r="H30" s="1"/>
      <c r="I30" s="86"/>
      <c r="J30" s="86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1"/>
      <c r="E31" s="1"/>
      <c r="F31" s="1"/>
      <c r="G31" s="1"/>
      <c r="H31" s="1"/>
      <c r="I31" s="86"/>
      <c r="J31" s="86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86"/>
      <c r="J32" s="86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86"/>
      <c r="J33" s="86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86"/>
      <c r="J34" s="86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86"/>
      <c r="J35" s="86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86"/>
      <c r="J36" s="86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86"/>
      <c r="J37" s="86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86"/>
      <c r="J38" s="86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86"/>
      <c r="J39" s="86"/>
      <c r="K39" s="1"/>
      <c r="L39" s="1"/>
      <c r="M39" s="1"/>
      <c r="N39" s="1"/>
      <c r="O39" s="1"/>
      <c r="P39" s="1"/>
    </row>
  </sheetData>
  <mergeCells count="4">
    <mergeCell ref="H4:I4"/>
    <mergeCell ref="H5:I5"/>
    <mergeCell ref="P4:P5"/>
    <mergeCell ref="I15:J15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K40"/>
  <sheetViews>
    <sheetView workbookViewId="0">
      <selection activeCell="I8" sqref="I8"/>
    </sheetView>
  </sheetViews>
  <sheetFormatPr defaultRowHeight="14.25" x14ac:dyDescent="0.2"/>
  <cols>
    <col min="1" max="1" width="11.59765625" customWidth="1"/>
    <col min="2" max="2" width="15.09765625" customWidth="1"/>
    <col min="3" max="3" width="4.296875" customWidth="1"/>
    <col min="4" max="4" width="3.796875" customWidth="1"/>
    <col min="5" max="5" width="6.69921875" customWidth="1"/>
    <col min="6" max="6" width="23.8984375" customWidth="1"/>
    <col min="9" max="9" width="12.296875" customWidth="1"/>
    <col min="11" max="11" width="11.8984375" customWidth="1"/>
  </cols>
  <sheetData>
    <row r="1" spans="1:11" x14ac:dyDescent="0.2">
      <c r="A1" s="2" t="s">
        <v>100</v>
      </c>
    </row>
    <row r="2" spans="1:11" ht="15" thickBot="1" x14ac:dyDescent="0.25"/>
    <row r="3" spans="1:11" ht="15" thickBot="1" x14ac:dyDescent="0.25">
      <c r="A3" s="7" t="s">
        <v>1</v>
      </c>
      <c r="B3" s="8" t="s">
        <v>21</v>
      </c>
      <c r="C3" s="8" t="s">
        <v>7</v>
      </c>
      <c r="D3" s="8" t="s">
        <v>22</v>
      </c>
      <c r="E3" s="8" t="s">
        <v>45</v>
      </c>
      <c r="F3" s="8" t="s">
        <v>23</v>
      </c>
      <c r="G3" s="8" t="s">
        <v>25</v>
      </c>
      <c r="H3" s="8" t="s">
        <v>26</v>
      </c>
      <c r="I3" s="8" t="s">
        <v>24</v>
      </c>
      <c r="J3" s="8" t="s">
        <v>3</v>
      </c>
      <c r="K3" s="23" t="s">
        <v>18</v>
      </c>
    </row>
    <row r="4" spans="1:11" x14ac:dyDescent="0.2">
      <c r="A4" s="75" t="s">
        <v>5</v>
      </c>
      <c r="B4" s="24" t="s">
        <v>104</v>
      </c>
      <c r="C4" s="24">
        <v>201</v>
      </c>
      <c r="D4" s="24">
        <v>240</v>
      </c>
      <c r="E4" s="24">
        <v>209.869</v>
      </c>
      <c r="F4" s="24" t="s">
        <v>105</v>
      </c>
      <c r="G4" s="25">
        <v>49.85</v>
      </c>
      <c r="H4" s="26">
        <v>26</v>
      </c>
      <c r="I4" s="25">
        <f>((H4/1000)*100)+11</f>
        <v>13.6</v>
      </c>
      <c r="J4" s="144"/>
      <c r="K4" s="52"/>
    </row>
    <row r="5" spans="1:11" x14ac:dyDescent="0.2">
      <c r="A5" s="28"/>
      <c r="B5" s="10"/>
      <c r="C5" s="133" t="s">
        <v>106</v>
      </c>
      <c r="D5" s="10">
        <v>241</v>
      </c>
      <c r="E5" s="10">
        <v>209.875</v>
      </c>
      <c r="F5" s="10" t="s">
        <v>107</v>
      </c>
      <c r="G5" s="27">
        <v>49.85</v>
      </c>
      <c r="H5" s="11">
        <v>20</v>
      </c>
      <c r="I5" s="27">
        <f t="shared" ref="I5:I6" si="0">((H5/1000)*100)+11</f>
        <v>13</v>
      </c>
      <c r="J5" s="145"/>
      <c r="K5" s="29"/>
    </row>
    <row r="6" spans="1:11" ht="15" thickBot="1" x14ac:dyDescent="0.25">
      <c r="A6" s="76"/>
      <c r="B6" s="53"/>
      <c r="C6" s="53">
        <v>202</v>
      </c>
      <c r="D6" s="53">
        <v>243</v>
      </c>
      <c r="E6" s="53">
        <v>209.952</v>
      </c>
      <c r="F6" s="53" t="s">
        <v>107</v>
      </c>
      <c r="G6" s="87">
        <v>49.85</v>
      </c>
      <c r="H6" s="57">
        <v>51</v>
      </c>
      <c r="I6" s="87">
        <f t="shared" si="0"/>
        <v>16.100000000000001</v>
      </c>
      <c r="J6" s="71"/>
      <c r="K6" s="134"/>
    </row>
    <row r="7" spans="1:11" ht="15" thickBot="1" x14ac:dyDescent="0.25">
      <c r="A7" s="63"/>
      <c r="B7" s="64"/>
      <c r="C7" s="64"/>
      <c r="D7" s="64"/>
      <c r="E7" s="64"/>
      <c r="F7" s="64"/>
      <c r="G7" s="89">
        <f>SUM(G4:G6)</f>
        <v>149.55000000000001</v>
      </c>
      <c r="H7" s="66">
        <f>SUM(H4:H6)</f>
        <v>97</v>
      </c>
      <c r="I7" s="89">
        <f>SUM(I4:I6)</f>
        <v>42.7</v>
      </c>
      <c r="J7" s="64"/>
      <c r="K7" s="67"/>
    </row>
    <row r="8" spans="1:11" ht="19.5" customHeight="1" thickBot="1" x14ac:dyDescent="0.25">
      <c r="A8" s="58"/>
      <c r="B8" s="59"/>
      <c r="C8" s="59"/>
      <c r="D8" s="59"/>
      <c r="E8" s="59"/>
      <c r="F8" s="59"/>
      <c r="G8" s="440">
        <f>G7+H7</f>
        <v>246.55</v>
      </c>
      <c r="H8" s="441"/>
      <c r="I8" s="358">
        <f>SUM(I7)</f>
        <v>42.7</v>
      </c>
      <c r="J8" s="59"/>
      <c r="K8" s="95"/>
    </row>
    <row r="9" spans="1:11" x14ac:dyDescent="0.2">
      <c r="A9" s="1"/>
      <c r="B9" s="1"/>
      <c r="C9" s="1"/>
      <c r="D9" s="1"/>
      <c r="E9" s="1"/>
      <c r="F9" s="1"/>
      <c r="G9" s="90"/>
      <c r="H9" s="86"/>
      <c r="I9" s="1"/>
      <c r="J9" s="1"/>
      <c r="K9" s="1"/>
    </row>
    <row r="10" spans="1:11" x14ac:dyDescent="0.2">
      <c r="A10" s="1"/>
      <c r="B10" s="1"/>
      <c r="C10" s="1"/>
      <c r="D10" s="1"/>
      <c r="E10" s="1"/>
      <c r="F10" s="1"/>
      <c r="G10" s="90"/>
      <c r="H10" s="86"/>
      <c r="I10" s="1"/>
      <c r="J10" s="1"/>
      <c r="K10" s="1"/>
    </row>
    <row r="11" spans="1:11" x14ac:dyDescent="0.2">
      <c r="A11" s="1"/>
      <c r="B11" s="1"/>
      <c r="C11" s="1"/>
      <c r="D11" s="1"/>
      <c r="E11" s="1"/>
      <c r="F11" s="1"/>
      <c r="G11" s="90"/>
      <c r="H11" s="86"/>
      <c r="I11" s="1"/>
      <c r="J11" s="1"/>
      <c r="K11" s="1"/>
    </row>
    <row r="12" spans="1:11" x14ac:dyDescent="0.2">
      <c r="A12" s="1"/>
      <c r="B12" s="1"/>
      <c r="C12" s="1"/>
      <c r="D12" s="1"/>
      <c r="E12" s="1"/>
      <c r="F12" s="1"/>
      <c r="G12" s="90"/>
      <c r="H12" s="86"/>
      <c r="I12" s="1"/>
      <c r="J12" s="1"/>
      <c r="K12" s="1"/>
    </row>
    <row r="13" spans="1:11" x14ac:dyDescent="0.2">
      <c r="A13" s="1"/>
      <c r="B13" s="1"/>
      <c r="C13" s="1"/>
      <c r="D13" s="1"/>
      <c r="E13" s="1"/>
      <c r="F13" s="1"/>
      <c r="G13" s="90"/>
      <c r="H13" s="86"/>
      <c r="I13" s="1"/>
      <c r="J13" s="1"/>
      <c r="K13" s="1"/>
    </row>
    <row r="14" spans="1:11" x14ac:dyDescent="0.2">
      <c r="A14" s="1"/>
      <c r="B14" s="1"/>
      <c r="C14" s="1"/>
      <c r="D14" s="1"/>
      <c r="E14" s="1"/>
      <c r="F14" s="1"/>
      <c r="G14" s="90"/>
      <c r="H14" s="86"/>
      <c r="I14" s="1"/>
      <c r="J14" s="1"/>
      <c r="K14" s="1"/>
    </row>
    <row r="15" spans="1:11" x14ac:dyDescent="0.2">
      <c r="A15" s="1"/>
      <c r="B15" s="1"/>
      <c r="C15" s="1"/>
      <c r="D15" s="1"/>
      <c r="E15" s="1"/>
      <c r="F15" s="1"/>
      <c r="G15" s="90"/>
      <c r="H15" s="86"/>
      <c r="I15" s="1"/>
      <c r="J15" s="1"/>
      <c r="K15" s="1"/>
    </row>
    <row r="16" spans="1:11" x14ac:dyDescent="0.2">
      <c r="A16" s="1"/>
      <c r="B16" s="1"/>
      <c r="C16" s="1"/>
      <c r="D16" s="1"/>
      <c r="E16" s="1"/>
      <c r="F16" s="1"/>
      <c r="G16" s="90"/>
      <c r="H16" s="86"/>
      <c r="I16" s="1"/>
      <c r="J16" s="1"/>
      <c r="K16" s="1"/>
    </row>
    <row r="17" spans="1:11" x14ac:dyDescent="0.2">
      <c r="A17" s="1"/>
      <c r="B17" s="1"/>
      <c r="C17" s="1"/>
      <c r="D17" s="1"/>
      <c r="E17" s="1"/>
      <c r="F17" s="1"/>
      <c r="G17" s="90"/>
      <c r="H17" s="86"/>
      <c r="I17" s="1"/>
      <c r="J17" s="1"/>
      <c r="K17" s="1"/>
    </row>
    <row r="18" spans="1:11" x14ac:dyDescent="0.2">
      <c r="A18" s="1"/>
      <c r="B18" s="1"/>
      <c r="C18" s="1"/>
      <c r="D18" s="1"/>
      <c r="E18" s="1"/>
      <c r="F18" s="1"/>
      <c r="G18" s="90"/>
      <c r="H18" s="86"/>
      <c r="I18" s="1"/>
      <c r="J18" s="1"/>
      <c r="K18" s="1"/>
    </row>
    <row r="19" spans="1:11" x14ac:dyDescent="0.2">
      <c r="A19" s="1"/>
      <c r="B19" s="1"/>
      <c r="C19" s="1"/>
      <c r="D19" s="1"/>
      <c r="E19" s="1"/>
      <c r="F19" s="1"/>
      <c r="G19" s="90"/>
      <c r="H19" s="86"/>
      <c r="I19" s="1"/>
      <c r="J19" s="1"/>
      <c r="K19" s="1"/>
    </row>
    <row r="20" spans="1:11" x14ac:dyDescent="0.2">
      <c r="A20" s="1"/>
      <c r="B20" s="1"/>
      <c r="C20" s="1"/>
      <c r="D20" s="1"/>
      <c r="E20" s="1"/>
      <c r="F20" s="1"/>
      <c r="G20" s="90"/>
      <c r="H20" s="86"/>
      <c r="I20" s="1"/>
      <c r="J20" s="1"/>
      <c r="K20" s="1"/>
    </row>
    <row r="21" spans="1:11" x14ac:dyDescent="0.2">
      <c r="A21" s="1"/>
      <c r="B21" s="1"/>
      <c r="C21" s="1"/>
      <c r="D21" s="1"/>
      <c r="E21" s="1"/>
      <c r="F21" s="1"/>
      <c r="G21" s="90"/>
      <c r="H21" s="86"/>
      <c r="I21" s="1"/>
      <c r="J21" s="1"/>
      <c r="K21" s="1"/>
    </row>
    <row r="22" spans="1:11" x14ac:dyDescent="0.2">
      <c r="A22" s="1"/>
      <c r="B22" s="1"/>
      <c r="C22" s="1"/>
      <c r="D22" s="1"/>
      <c r="E22" s="1"/>
      <c r="F22" s="1"/>
      <c r="G22" s="90"/>
      <c r="H22" s="86"/>
      <c r="I22" s="1"/>
      <c r="J22" s="1"/>
      <c r="K22" s="1"/>
    </row>
    <row r="23" spans="1:11" x14ac:dyDescent="0.2">
      <c r="A23" s="1"/>
      <c r="B23" s="1"/>
      <c r="C23" s="1"/>
      <c r="D23" s="1"/>
      <c r="E23" s="1"/>
      <c r="F23" s="1"/>
      <c r="G23" s="90"/>
      <c r="H23" s="86"/>
      <c r="I23" s="1"/>
      <c r="J23" s="1"/>
      <c r="K23" s="1"/>
    </row>
    <row r="24" spans="1:11" x14ac:dyDescent="0.2">
      <c r="A24" s="1"/>
      <c r="B24" s="1"/>
      <c r="C24" s="1"/>
      <c r="D24" s="1"/>
      <c r="E24" s="1"/>
      <c r="F24" s="1"/>
      <c r="G24" s="90"/>
      <c r="H24" s="86"/>
      <c r="I24" s="1"/>
      <c r="J24" s="1"/>
      <c r="K24" s="1"/>
    </row>
    <row r="25" spans="1:11" x14ac:dyDescent="0.2">
      <c r="A25" s="1"/>
      <c r="B25" s="1"/>
      <c r="C25" s="1"/>
      <c r="D25" s="1"/>
      <c r="E25" s="1"/>
      <c r="F25" s="1"/>
      <c r="G25" s="90"/>
      <c r="H25" s="86"/>
      <c r="I25" s="1"/>
      <c r="J25" s="1"/>
      <c r="K25" s="1"/>
    </row>
    <row r="26" spans="1:11" x14ac:dyDescent="0.2">
      <c r="A26" s="1"/>
      <c r="B26" s="1"/>
      <c r="C26" s="1"/>
      <c r="D26" s="1"/>
      <c r="E26" s="1"/>
      <c r="F26" s="1"/>
      <c r="G26" s="90"/>
      <c r="H26" s="86"/>
      <c r="I26" s="1"/>
      <c r="J26" s="1"/>
      <c r="K26" s="1"/>
    </row>
    <row r="27" spans="1:11" x14ac:dyDescent="0.2">
      <c r="A27" s="1"/>
      <c r="B27" s="1"/>
      <c r="C27" s="1"/>
      <c r="D27" s="1"/>
      <c r="E27" s="1"/>
      <c r="F27" s="1"/>
      <c r="G27" s="90"/>
      <c r="H27" s="86"/>
      <c r="I27" s="1"/>
      <c r="J27" s="1"/>
      <c r="K27" s="1"/>
    </row>
    <row r="28" spans="1:11" x14ac:dyDescent="0.2">
      <c r="A28" s="1"/>
      <c r="B28" s="1"/>
      <c r="C28" s="1"/>
      <c r="D28" s="1"/>
      <c r="E28" s="1"/>
      <c r="F28" s="1"/>
      <c r="G28" s="90"/>
      <c r="H28" s="86"/>
      <c r="I28" s="1"/>
      <c r="J28" s="1"/>
      <c r="K28" s="1"/>
    </row>
    <row r="29" spans="1:11" x14ac:dyDescent="0.2">
      <c r="A29" s="1"/>
      <c r="B29" s="1"/>
      <c r="C29" s="1"/>
      <c r="D29" s="1"/>
      <c r="E29" s="1"/>
      <c r="F29" s="1"/>
      <c r="G29" s="90"/>
      <c r="H29" s="86"/>
      <c r="I29" s="1"/>
      <c r="J29" s="1"/>
      <c r="K29" s="1"/>
    </row>
    <row r="30" spans="1:11" x14ac:dyDescent="0.2">
      <c r="A30" s="1"/>
      <c r="B30" s="1"/>
      <c r="C30" s="1"/>
      <c r="D30" s="1"/>
      <c r="E30" s="1"/>
      <c r="F30" s="1"/>
      <c r="G30" s="90"/>
      <c r="H30" s="86"/>
      <c r="I30" s="1"/>
      <c r="J30" s="1"/>
      <c r="K30" s="1"/>
    </row>
    <row r="31" spans="1:11" x14ac:dyDescent="0.2">
      <c r="A31" s="1"/>
      <c r="B31" s="1"/>
      <c r="C31" s="1"/>
      <c r="D31" s="1"/>
      <c r="E31" s="1"/>
      <c r="F31" s="1"/>
      <c r="G31" s="90"/>
      <c r="H31" s="86"/>
      <c r="I31" s="1"/>
      <c r="J31" s="1"/>
      <c r="K31" s="1"/>
    </row>
    <row r="32" spans="1:11" x14ac:dyDescent="0.2">
      <c r="A32" s="1"/>
      <c r="B32" s="1"/>
      <c r="C32" s="1"/>
      <c r="D32" s="1"/>
      <c r="E32" s="1"/>
      <c r="F32" s="1"/>
      <c r="G32" s="90"/>
      <c r="H32" s="86"/>
      <c r="I32" s="1"/>
      <c r="J32" s="1"/>
      <c r="K32" s="1"/>
    </row>
    <row r="33" spans="1:11" x14ac:dyDescent="0.2">
      <c r="A33" s="1"/>
      <c r="B33" s="1"/>
      <c r="C33" s="1"/>
      <c r="D33" s="1"/>
      <c r="E33" s="1"/>
      <c r="F33" s="1"/>
      <c r="G33" s="90"/>
      <c r="H33" s="86"/>
      <c r="I33" s="1"/>
      <c r="J33" s="1"/>
      <c r="K33" s="1"/>
    </row>
    <row r="34" spans="1:11" x14ac:dyDescent="0.2">
      <c r="A34" s="1"/>
      <c r="B34" s="1"/>
      <c r="C34" s="1"/>
      <c r="D34" s="1"/>
      <c r="E34" s="1"/>
      <c r="F34" s="1"/>
      <c r="G34" s="90"/>
      <c r="H34" s="86"/>
      <c r="I34" s="1"/>
      <c r="J34" s="1"/>
      <c r="K34" s="1"/>
    </row>
    <row r="35" spans="1:11" x14ac:dyDescent="0.2">
      <c r="A35" s="1"/>
      <c r="B35" s="1"/>
      <c r="C35" s="1"/>
      <c r="D35" s="1"/>
      <c r="E35" s="1"/>
      <c r="F35" s="1"/>
      <c r="G35" s="90"/>
      <c r="H35" s="86"/>
      <c r="I35" s="1"/>
      <c r="J35" s="1"/>
      <c r="K35" s="1"/>
    </row>
    <row r="36" spans="1:11" x14ac:dyDescent="0.2">
      <c r="A36" s="1"/>
      <c r="B36" s="1"/>
      <c r="C36" s="1"/>
      <c r="D36" s="1"/>
      <c r="E36" s="1"/>
      <c r="F36" s="1"/>
      <c r="G36" s="90"/>
      <c r="H36" s="86"/>
      <c r="I36" s="1"/>
      <c r="J36" s="1"/>
      <c r="K36" s="1"/>
    </row>
    <row r="37" spans="1:11" x14ac:dyDescent="0.2">
      <c r="A37" s="1"/>
      <c r="B37" s="1"/>
      <c r="C37" s="1"/>
      <c r="D37" s="1"/>
      <c r="E37" s="1"/>
      <c r="F37" s="1"/>
      <c r="G37" s="90"/>
      <c r="H37" s="86"/>
      <c r="I37" s="1"/>
      <c r="J37" s="1"/>
      <c r="K37" s="1"/>
    </row>
    <row r="38" spans="1:11" x14ac:dyDescent="0.2">
      <c r="A38" s="1"/>
      <c r="B38" s="1"/>
      <c r="C38" s="1"/>
      <c r="D38" s="1"/>
      <c r="E38" s="1"/>
      <c r="F38" s="1"/>
      <c r="G38" s="90"/>
      <c r="H38" s="86"/>
      <c r="I38" s="1"/>
      <c r="J38" s="1"/>
      <c r="K38" s="1"/>
    </row>
    <row r="39" spans="1:1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</sheetData>
  <mergeCells count="1">
    <mergeCell ref="G8:H8"/>
  </mergeCells>
  <pageMargins left="1.968503937007874E-2" right="0.19685039370078741" top="0.19685039370078741" bottom="0.19685039370078741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3300"/>
  </sheetPr>
  <dimension ref="A1:P40"/>
  <sheetViews>
    <sheetView workbookViewId="0">
      <selection activeCell="I12" sqref="I12:J12"/>
    </sheetView>
  </sheetViews>
  <sheetFormatPr defaultRowHeight="14.25" x14ac:dyDescent="0.2"/>
  <cols>
    <col min="1" max="1" width="11.19921875" customWidth="1"/>
    <col min="2" max="2" width="14.29687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3984375" customWidth="1"/>
    <col min="12" max="12" width="8.09765625" customWidth="1"/>
    <col min="13" max="13" width="6.296875" customWidth="1"/>
    <col min="14" max="14" width="6.19921875" customWidth="1"/>
    <col min="15" max="15" width="7.8984375" customWidth="1"/>
    <col min="16" max="16" width="12.69921875" customWidth="1"/>
  </cols>
  <sheetData>
    <row r="1" spans="1:16" x14ac:dyDescent="0.2">
      <c r="A1" s="2" t="s">
        <v>115</v>
      </c>
      <c r="B1" s="2"/>
    </row>
    <row r="2" spans="1:16" ht="15" thickBot="1" x14ac:dyDescent="0.25"/>
    <row r="3" spans="1:16" ht="21.7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ht="14.25" customHeight="1" x14ac:dyDescent="0.2">
      <c r="A4" s="75" t="s">
        <v>5</v>
      </c>
      <c r="B4" s="24" t="s">
        <v>116</v>
      </c>
      <c r="C4" s="24">
        <v>1</v>
      </c>
      <c r="D4" s="24">
        <v>234.035</v>
      </c>
      <c r="E4" s="24">
        <v>234.13499999999999</v>
      </c>
      <c r="F4" s="24">
        <v>234.548</v>
      </c>
      <c r="G4" s="24">
        <v>234.648</v>
      </c>
      <c r="H4" s="24" t="s">
        <v>33</v>
      </c>
      <c r="I4" s="26">
        <v>745</v>
      </c>
      <c r="J4" s="26">
        <v>613</v>
      </c>
      <c r="K4" s="24" t="s">
        <v>296</v>
      </c>
      <c r="L4" s="27">
        <f t="shared" ref="L4:L10" si="0">(J4/1000)*100</f>
        <v>61.3</v>
      </c>
      <c r="M4" s="24"/>
      <c r="N4" s="26">
        <v>613</v>
      </c>
      <c r="O4" s="24"/>
      <c r="P4" s="457" t="s">
        <v>283</v>
      </c>
    </row>
    <row r="5" spans="1:16" x14ac:dyDescent="0.2">
      <c r="A5" s="28"/>
      <c r="B5" s="10"/>
      <c r="C5" s="10"/>
      <c r="D5" s="10"/>
      <c r="E5" s="10">
        <v>234.648</v>
      </c>
      <c r="F5" s="10">
        <v>234.715</v>
      </c>
      <c r="G5" s="10"/>
      <c r="H5" s="10" t="s">
        <v>15</v>
      </c>
      <c r="I5" s="11">
        <v>0</v>
      </c>
      <c r="J5" s="11">
        <v>67</v>
      </c>
      <c r="K5" s="10" t="s">
        <v>296</v>
      </c>
      <c r="L5" s="27">
        <f t="shared" si="0"/>
        <v>6.7</v>
      </c>
      <c r="M5" s="10"/>
      <c r="N5" s="11">
        <v>67</v>
      </c>
      <c r="O5" s="10"/>
      <c r="P5" s="458"/>
    </row>
    <row r="6" spans="1:16" ht="15" thickBot="1" x14ac:dyDescent="0.25">
      <c r="A6" s="76"/>
      <c r="B6" s="53"/>
      <c r="C6" s="53"/>
      <c r="D6" s="53">
        <v>234.715</v>
      </c>
      <c r="E6" s="53">
        <v>234.82300000000001</v>
      </c>
      <c r="F6" s="53">
        <v>235.26599999999999</v>
      </c>
      <c r="G6" s="53">
        <v>235.36600000000001</v>
      </c>
      <c r="H6" s="53" t="s">
        <v>20</v>
      </c>
      <c r="I6" s="57">
        <v>382</v>
      </c>
      <c r="J6" s="57">
        <v>651</v>
      </c>
      <c r="K6" s="53" t="s">
        <v>296</v>
      </c>
      <c r="L6" s="27">
        <f t="shared" si="0"/>
        <v>65.100000000000009</v>
      </c>
      <c r="M6" s="53"/>
      <c r="N6" s="57">
        <v>653</v>
      </c>
      <c r="O6" s="53"/>
      <c r="P6" s="459"/>
    </row>
    <row r="7" spans="1:16" ht="15" thickBot="1" x14ac:dyDescent="0.25">
      <c r="A7" s="3"/>
      <c r="B7" s="4"/>
      <c r="C7" s="4"/>
      <c r="D7" s="4"/>
      <c r="E7" s="4"/>
      <c r="F7" s="4"/>
      <c r="G7" s="4"/>
      <c r="H7" s="4"/>
      <c r="I7" s="66"/>
      <c r="J7" s="66">
        <f>SUM(J4:J6)</f>
        <v>1331</v>
      </c>
      <c r="K7" s="4"/>
      <c r="L7" s="89">
        <f>SUM(L4:L6)</f>
        <v>133.10000000000002</v>
      </c>
      <c r="M7" s="4"/>
      <c r="N7" s="66">
        <f>SUM(N4:N6)</f>
        <v>1333</v>
      </c>
      <c r="O7" s="4"/>
      <c r="P7" s="150"/>
    </row>
    <row r="8" spans="1:16" x14ac:dyDescent="0.2">
      <c r="A8" s="35"/>
      <c r="B8" s="36"/>
      <c r="C8" s="36">
        <v>2</v>
      </c>
      <c r="D8" s="36">
        <v>234.03700000000001</v>
      </c>
      <c r="E8" s="36">
        <v>234.137</v>
      </c>
      <c r="F8" s="36">
        <v>234.547</v>
      </c>
      <c r="G8" s="36">
        <v>234.64699999999999</v>
      </c>
      <c r="H8" s="36" t="s">
        <v>33</v>
      </c>
      <c r="I8" s="37">
        <v>745</v>
      </c>
      <c r="J8" s="37">
        <v>610</v>
      </c>
      <c r="K8" s="36" t="s">
        <v>287</v>
      </c>
      <c r="L8" s="27">
        <f t="shared" si="0"/>
        <v>61</v>
      </c>
      <c r="M8" s="36"/>
      <c r="N8" s="37">
        <v>610</v>
      </c>
      <c r="O8" s="36"/>
      <c r="P8" s="445" t="s">
        <v>283</v>
      </c>
    </row>
    <row r="9" spans="1:16" x14ac:dyDescent="0.2">
      <c r="A9" s="28"/>
      <c r="B9" s="10"/>
      <c r="C9" s="10"/>
      <c r="D9" s="10"/>
      <c r="E9" s="10">
        <v>234.64699999999999</v>
      </c>
      <c r="F9" s="10">
        <v>234.71299999999999</v>
      </c>
      <c r="G9" s="10"/>
      <c r="H9" s="10" t="s">
        <v>15</v>
      </c>
      <c r="I9" s="11">
        <v>0</v>
      </c>
      <c r="J9" s="11">
        <v>66</v>
      </c>
      <c r="K9" s="10" t="s">
        <v>287</v>
      </c>
      <c r="L9" s="27">
        <f t="shared" si="0"/>
        <v>6.6000000000000005</v>
      </c>
      <c r="M9" s="10"/>
      <c r="N9" s="11">
        <v>66</v>
      </c>
      <c r="O9" s="10"/>
      <c r="P9" s="445"/>
    </row>
    <row r="10" spans="1:16" ht="15" thickBot="1" x14ac:dyDescent="0.25">
      <c r="A10" s="76"/>
      <c r="B10" s="53"/>
      <c r="C10" s="53"/>
      <c r="D10" s="53">
        <v>234.71299999999999</v>
      </c>
      <c r="E10" s="53">
        <v>234.82499999999999</v>
      </c>
      <c r="F10" s="53">
        <v>235.27099999999999</v>
      </c>
      <c r="G10" s="53">
        <v>235.36099999999999</v>
      </c>
      <c r="H10" s="53" t="s">
        <v>20</v>
      </c>
      <c r="I10" s="57">
        <v>378</v>
      </c>
      <c r="J10" s="57">
        <v>648</v>
      </c>
      <c r="K10" s="53" t="s">
        <v>287</v>
      </c>
      <c r="L10" s="87">
        <f t="shared" si="0"/>
        <v>64.8</v>
      </c>
      <c r="M10" s="53"/>
      <c r="N10" s="57">
        <v>648</v>
      </c>
      <c r="O10" s="53"/>
      <c r="P10" s="445"/>
    </row>
    <row r="11" spans="1:16" ht="15" thickBot="1" x14ac:dyDescent="0.25">
      <c r="A11" s="3"/>
      <c r="B11" s="4"/>
      <c r="C11" s="4"/>
      <c r="D11" s="4"/>
      <c r="E11" s="4"/>
      <c r="F11" s="4"/>
      <c r="G11" s="4"/>
      <c r="H11" s="4"/>
      <c r="I11" s="66"/>
      <c r="J11" s="66">
        <f>SUM(J8:J10)</f>
        <v>1324</v>
      </c>
      <c r="K11" s="4"/>
      <c r="L11" s="89">
        <f>SUM(L8:L10)</f>
        <v>132.39999999999998</v>
      </c>
      <c r="M11" s="4"/>
      <c r="N11" s="66">
        <f>SUM(N8:N10)</f>
        <v>1324</v>
      </c>
      <c r="O11" s="4"/>
      <c r="P11" s="150"/>
    </row>
    <row r="12" spans="1:16" ht="25.5" customHeight="1" thickBot="1" x14ac:dyDescent="0.25">
      <c r="A12" s="58"/>
      <c r="B12" s="59"/>
      <c r="C12" s="59"/>
      <c r="D12" s="108"/>
      <c r="E12" s="108"/>
      <c r="F12" s="108"/>
      <c r="G12" s="108"/>
      <c r="H12" s="59"/>
      <c r="I12" s="446">
        <f>J7+J11</f>
        <v>2655</v>
      </c>
      <c r="J12" s="446"/>
      <c r="K12" s="59"/>
      <c r="L12" s="358">
        <f>L7+L11</f>
        <v>265.5</v>
      </c>
      <c r="M12" s="59"/>
      <c r="N12" s="357">
        <f>N7+N11</f>
        <v>2657</v>
      </c>
      <c r="O12" s="59"/>
      <c r="P12" s="73"/>
    </row>
    <row r="13" spans="1:16" x14ac:dyDescent="0.2">
      <c r="A13" s="1"/>
      <c r="B13" s="1"/>
      <c r="C13" s="1"/>
      <c r="D13" s="1"/>
      <c r="E13" s="1"/>
      <c r="F13" s="1"/>
      <c r="G13" s="1"/>
      <c r="H13" s="1"/>
      <c r="I13" s="86"/>
      <c r="J13" s="86"/>
      <c r="K13" s="1"/>
      <c r="L13" s="1"/>
      <c r="M13" s="1"/>
      <c r="N13" s="1"/>
      <c r="O13" s="1"/>
      <c r="P13" s="1"/>
    </row>
    <row r="14" spans="1:16" x14ac:dyDescent="0.2">
      <c r="A14" s="1"/>
      <c r="B14" s="1"/>
      <c r="C14" s="1"/>
      <c r="D14" s="1"/>
      <c r="E14" s="1"/>
      <c r="F14" s="1"/>
      <c r="G14" s="1"/>
      <c r="H14" s="1"/>
      <c r="I14" s="86"/>
      <c r="J14" s="86"/>
      <c r="K14" s="1"/>
      <c r="L14" s="1"/>
      <c r="M14" s="1"/>
      <c r="N14" s="1"/>
      <c r="O14" s="1"/>
      <c r="P14" s="1"/>
    </row>
    <row r="15" spans="1:16" x14ac:dyDescent="0.2">
      <c r="A15" s="1"/>
      <c r="B15" s="1"/>
      <c r="C15" s="1"/>
      <c r="D15" s="1"/>
      <c r="E15" s="1"/>
      <c r="F15" s="1"/>
      <c r="G15" s="1"/>
      <c r="H15" s="1"/>
      <c r="I15" s="86"/>
      <c r="J15" s="86"/>
      <c r="K15" s="1"/>
      <c r="L15" s="1"/>
      <c r="M15" s="1"/>
      <c r="N15" s="1"/>
      <c r="O15" s="1"/>
      <c r="P15" s="1"/>
    </row>
    <row r="16" spans="1:16" x14ac:dyDescent="0.2">
      <c r="A16" s="1"/>
      <c r="B16" s="1"/>
      <c r="C16" s="1"/>
      <c r="D16" s="1"/>
      <c r="E16" s="1"/>
      <c r="F16" s="1"/>
      <c r="G16" s="1"/>
      <c r="H16" s="1"/>
      <c r="I16" s="86"/>
      <c r="J16" s="86"/>
      <c r="K16" s="1"/>
      <c r="L16" s="1"/>
      <c r="M16" s="1"/>
      <c r="N16" s="1"/>
      <c r="O16" s="1"/>
      <c r="P16" s="1"/>
    </row>
    <row r="17" spans="1:16" x14ac:dyDescent="0.2">
      <c r="A17" s="1"/>
      <c r="B17" s="1"/>
      <c r="C17" s="1"/>
      <c r="D17" s="1"/>
      <c r="E17" s="1"/>
      <c r="F17" s="1"/>
      <c r="G17" s="1"/>
      <c r="H17" s="1"/>
      <c r="I17" s="86"/>
      <c r="J17" s="86"/>
      <c r="K17" s="1"/>
      <c r="L17" s="1"/>
      <c r="M17" s="1"/>
      <c r="N17" s="1"/>
      <c r="O17" s="1"/>
      <c r="P17" s="1"/>
    </row>
    <row r="18" spans="1:16" x14ac:dyDescent="0.2">
      <c r="A18" s="1"/>
      <c r="B18" s="1"/>
      <c r="C18" s="1"/>
      <c r="D18" s="1"/>
      <c r="E18" s="1"/>
      <c r="F18" s="1"/>
      <c r="G18" s="1"/>
      <c r="H18" s="1"/>
      <c r="I18" s="86"/>
      <c r="J18" s="86"/>
      <c r="K18" s="1"/>
      <c r="L18" s="1"/>
      <c r="M18" s="1"/>
      <c r="N18" s="1"/>
      <c r="O18" s="1"/>
      <c r="P18" s="1"/>
    </row>
    <row r="19" spans="1:16" x14ac:dyDescent="0.2">
      <c r="A19" s="1"/>
      <c r="B19" s="1"/>
      <c r="C19" s="1"/>
      <c r="D19" s="1"/>
      <c r="E19" s="1"/>
      <c r="F19" s="1"/>
      <c r="G19" s="1"/>
      <c r="H19" s="1"/>
      <c r="I19" s="86"/>
      <c r="J19" s="86"/>
      <c r="K19" s="1"/>
      <c r="L19" s="1"/>
      <c r="M19" s="1"/>
      <c r="N19" s="1"/>
      <c r="O19" s="1"/>
      <c r="P19" s="1"/>
    </row>
    <row r="20" spans="1:16" x14ac:dyDescent="0.2">
      <c r="A20" s="1"/>
      <c r="B20" s="1"/>
      <c r="C20" s="1"/>
      <c r="D20" s="1"/>
      <c r="E20" s="1"/>
      <c r="F20" s="1"/>
      <c r="G20" s="1"/>
      <c r="H20" s="1"/>
      <c r="I20" s="86"/>
      <c r="J20" s="86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/>
      <c r="D21" s="1"/>
      <c r="E21" s="1"/>
      <c r="F21" s="1"/>
      <c r="G21" s="1"/>
      <c r="H21" s="1"/>
      <c r="I21" s="86"/>
      <c r="J21" s="86"/>
      <c r="K21" s="1"/>
      <c r="L21" s="1"/>
      <c r="M21" s="1"/>
      <c r="N21" s="1"/>
      <c r="O21" s="1"/>
      <c r="P21" s="1"/>
    </row>
    <row r="22" spans="1:16" x14ac:dyDescent="0.2">
      <c r="A22" s="1"/>
      <c r="B22" s="1"/>
      <c r="C22" s="1"/>
      <c r="D22" s="1"/>
      <c r="E22" s="1"/>
      <c r="F22" s="1"/>
      <c r="G22" s="1"/>
      <c r="H22" s="1"/>
      <c r="I22" s="86"/>
      <c r="J22" s="86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/>
      <c r="D23" s="1"/>
      <c r="E23" s="1"/>
      <c r="F23" s="1"/>
      <c r="G23" s="1"/>
      <c r="H23" s="1"/>
      <c r="I23" s="86"/>
      <c r="J23" s="86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1"/>
      <c r="E24" s="1"/>
      <c r="F24" s="1"/>
      <c r="G24" s="1"/>
      <c r="H24" s="1"/>
      <c r="I24" s="86"/>
      <c r="J24" s="86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1"/>
      <c r="E25" s="1"/>
      <c r="F25" s="1"/>
      <c r="G25" s="1"/>
      <c r="H25" s="1"/>
      <c r="I25" s="86"/>
      <c r="J25" s="86"/>
      <c r="K25" s="1"/>
      <c r="L25" s="1"/>
      <c r="M25" s="1"/>
      <c r="N25" s="1"/>
      <c r="O25" s="1"/>
      <c r="P25" s="1"/>
    </row>
    <row r="26" spans="1:16" x14ac:dyDescent="0.2">
      <c r="A26" s="1"/>
      <c r="B26" s="1"/>
      <c r="C26" s="1"/>
      <c r="D26" s="1"/>
      <c r="E26" s="1"/>
      <c r="F26" s="1"/>
      <c r="G26" s="1"/>
      <c r="H26" s="1"/>
      <c r="I26" s="86"/>
      <c r="J26" s="86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1"/>
      <c r="F27" s="1"/>
      <c r="G27" s="1"/>
      <c r="H27" s="1"/>
      <c r="I27" s="86"/>
      <c r="J27" s="86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1"/>
      <c r="E28" s="1"/>
      <c r="F28" s="1"/>
      <c r="G28" s="1"/>
      <c r="H28" s="1"/>
      <c r="I28" s="86"/>
      <c r="J28" s="86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1"/>
      <c r="E29" s="1"/>
      <c r="F29" s="1"/>
      <c r="G29" s="1"/>
      <c r="H29" s="1"/>
      <c r="I29" s="86"/>
      <c r="J29" s="86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1"/>
      <c r="E30" s="1"/>
      <c r="F30" s="1"/>
      <c r="G30" s="1"/>
      <c r="H30" s="1"/>
      <c r="I30" s="86"/>
      <c r="J30" s="86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1"/>
      <c r="E31" s="1"/>
      <c r="F31" s="1"/>
      <c r="G31" s="1"/>
      <c r="H31" s="1"/>
      <c r="I31" s="86"/>
      <c r="J31" s="86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1"/>
      <c r="E32" s="1"/>
      <c r="F32" s="1"/>
      <c r="G32" s="1"/>
      <c r="H32" s="1"/>
      <c r="I32" s="86"/>
      <c r="J32" s="86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1"/>
      <c r="E33" s="1"/>
      <c r="F33" s="1"/>
      <c r="G33" s="1"/>
      <c r="H33" s="1"/>
      <c r="I33" s="86"/>
      <c r="J33" s="86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1"/>
      <c r="E34" s="1"/>
      <c r="F34" s="1"/>
      <c r="G34" s="1"/>
      <c r="H34" s="1"/>
      <c r="I34" s="86"/>
      <c r="J34" s="86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1"/>
      <c r="E35" s="1"/>
      <c r="F35" s="1"/>
      <c r="G35" s="1"/>
      <c r="H35" s="1"/>
      <c r="I35" s="86"/>
      <c r="J35" s="86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1"/>
      <c r="E36" s="1"/>
      <c r="F36" s="1"/>
      <c r="G36" s="1"/>
      <c r="H36" s="1"/>
      <c r="I36" s="86"/>
      <c r="J36" s="86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1"/>
      <c r="E37" s="1"/>
      <c r="F37" s="1"/>
      <c r="G37" s="1"/>
      <c r="H37" s="1"/>
      <c r="I37" s="86"/>
      <c r="J37" s="86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1"/>
      <c r="E38" s="1"/>
      <c r="F38" s="1"/>
      <c r="G38" s="1"/>
      <c r="H38" s="1"/>
      <c r="I38" s="86"/>
      <c r="J38" s="86"/>
      <c r="K38" s="1"/>
      <c r="L38" s="1"/>
      <c r="M38" s="1"/>
      <c r="N38" s="1"/>
      <c r="O38" s="1"/>
      <c r="P38" s="1"/>
    </row>
    <row r="39" spans="1:16" x14ac:dyDescent="0.2">
      <c r="A39" s="1"/>
      <c r="B39" s="1"/>
      <c r="C39" s="1"/>
      <c r="D39" s="1"/>
      <c r="E39" s="1"/>
      <c r="F39" s="1"/>
      <c r="G39" s="1"/>
      <c r="H39" s="1"/>
      <c r="I39" s="86"/>
      <c r="J39" s="86"/>
      <c r="K39" s="1"/>
      <c r="L39" s="1"/>
      <c r="M39" s="1"/>
      <c r="N39" s="1"/>
      <c r="O39" s="1"/>
      <c r="P39" s="1"/>
    </row>
    <row r="40" spans="1:16" x14ac:dyDescent="0.2">
      <c r="I40" s="97"/>
    </row>
  </sheetData>
  <mergeCells count="3">
    <mergeCell ref="P4:P6"/>
    <mergeCell ref="P8:P10"/>
    <mergeCell ref="I12:J12"/>
  </mergeCells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99"/>
  </sheetPr>
  <dimension ref="A1:P38"/>
  <sheetViews>
    <sheetView workbookViewId="0">
      <selection activeCell="J14" sqref="J14"/>
    </sheetView>
  </sheetViews>
  <sheetFormatPr defaultRowHeight="14.25" x14ac:dyDescent="0.2"/>
  <cols>
    <col min="1" max="1" width="11.19921875" customWidth="1"/>
    <col min="2" max="2" width="14.296875" customWidth="1"/>
    <col min="3" max="3" width="3.19921875" customWidth="1"/>
    <col min="4" max="4" width="5.69921875" customWidth="1"/>
    <col min="5" max="7" width="5.8984375" customWidth="1"/>
    <col min="8" max="8" width="4.5" customWidth="1"/>
    <col min="9" max="9" width="5.796875" customWidth="1"/>
    <col min="10" max="10" width="6.296875" customWidth="1"/>
    <col min="11" max="11" width="6.3984375" customWidth="1"/>
    <col min="12" max="12" width="8.09765625" customWidth="1"/>
    <col min="13" max="13" width="6.296875" customWidth="1"/>
    <col min="14" max="14" width="6.19921875" customWidth="1"/>
    <col min="15" max="15" width="7.8984375" customWidth="1"/>
    <col min="16" max="16" width="12.69921875" customWidth="1"/>
  </cols>
  <sheetData>
    <row r="1" spans="1:16" x14ac:dyDescent="0.2">
      <c r="A1" s="2" t="s">
        <v>120</v>
      </c>
      <c r="B1" s="2"/>
    </row>
    <row r="2" spans="1:16" ht="15" thickBot="1" x14ac:dyDescent="0.25"/>
    <row r="3" spans="1:16" ht="21.75" customHeight="1" thickBot="1" x14ac:dyDescent="0.25">
      <c r="A3" s="3" t="s">
        <v>1</v>
      </c>
      <c r="B3" s="4" t="s">
        <v>2</v>
      </c>
      <c r="C3" s="5" t="s">
        <v>95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19</v>
      </c>
      <c r="J3" s="5" t="s">
        <v>13</v>
      </c>
      <c r="K3" s="5" t="s">
        <v>6</v>
      </c>
      <c r="L3" s="5" t="s">
        <v>14</v>
      </c>
      <c r="M3" s="5" t="s">
        <v>30</v>
      </c>
      <c r="N3" s="5" t="s">
        <v>3</v>
      </c>
      <c r="O3" s="5" t="s">
        <v>39</v>
      </c>
      <c r="P3" s="6" t="s">
        <v>18</v>
      </c>
    </row>
    <row r="4" spans="1:16" x14ac:dyDescent="0.2">
      <c r="A4" s="91" t="s">
        <v>121</v>
      </c>
      <c r="B4" s="92" t="s">
        <v>122</v>
      </c>
      <c r="C4" s="92">
        <v>2</v>
      </c>
      <c r="D4" s="151"/>
      <c r="E4" s="151">
        <v>448.3</v>
      </c>
      <c r="F4" s="151">
        <v>448.48200000000003</v>
      </c>
      <c r="G4" s="151"/>
      <c r="H4" s="92" t="s">
        <v>15</v>
      </c>
      <c r="I4" s="94">
        <v>0</v>
      </c>
      <c r="J4" s="94">
        <v>182</v>
      </c>
      <c r="K4" s="92" t="s">
        <v>284</v>
      </c>
      <c r="L4" s="27">
        <f t="shared" ref="L4:L7" si="0">(J4/1000)*100</f>
        <v>18.2</v>
      </c>
      <c r="M4" s="92"/>
      <c r="N4" s="152"/>
      <c r="O4" s="92"/>
      <c r="P4" s="153"/>
    </row>
    <row r="5" spans="1:16" ht="21" x14ac:dyDescent="0.2">
      <c r="A5" s="154"/>
      <c r="B5" s="155"/>
      <c r="C5" s="155">
        <v>2</v>
      </c>
      <c r="D5" s="156"/>
      <c r="E5" s="156">
        <v>450.7</v>
      </c>
      <c r="F5" s="156">
        <v>451</v>
      </c>
      <c r="G5" s="156"/>
      <c r="H5" s="155" t="s">
        <v>15</v>
      </c>
      <c r="I5" s="157">
        <v>0</v>
      </c>
      <c r="J5" s="157">
        <v>300</v>
      </c>
      <c r="K5" s="155" t="s">
        <v>284</v>
      </c>
      <c r="L5" s="200">
        <f t="shared" si="0"/>
        <v>30</v>
      </c>
      <c r="M5" s="155"/>
      <c r="N5" s="158"/>
      <c r="O5" s="155"/>
      <c r="P5" s="159" t="s">
        <v>123</v>
      </c>
    </row>
    <row r="6" spans="1:16" x14ac:dyDescent="0.2">
      <c r="A6" s="135"/>
      <c r="B6" s="136"/>
      <c r="C6" s="136">
        <v>2</v>
      </c>
      <c r="D6" s="137"/>
      <c r="E6" s="137"/>
      <c r="F6" s="137">
        <v>452.24400000000003</v>
      </c>
      <c r="G6" s="137">
        <v>452.36900000000003</v>
      </c>
      <c r="H6" s="136" t="s">
        <v>33</v>
      </c>
      <c r="I6" s="139">
        <v>584</v>
      </c>
      <c r="J6" s="139">
        <v>125</v>
      </c>
      <c r="K6" s="136" t="s">
        <v>284</v>
      </c>
      <c r="L6" s="138">
        <f t="shared" si="0"/>
        <v>12.5</v>
      </c>
      <c r="M6" s="136"/>
      <c r="N6" s="162"/>
      <c r="O6" s="136"/>
      <c r="P6" s="163"/>
    </row>
    <row r="7" spans="1:16" ht="15" thickBot="1" x14ac:dyDescent="0.25">
      <c r="A7" s="9"/>
      <c r="B7" s="13"/>
      <c r="C7" s="13"/>
      <c r="D7" s="160"/>
      <c r="E7" s="160">
        <v>452.36900000000003</v>
      </c>
      <c r="F7" s="160">
        <v>452.4</v>
      </c>
      <c r="G7" s="160"/>
      <c r="H7" s="13" t="s">
        <v>15</v>
      </c>
      <c r="I7" s="14">
        <v>0</v>
      </c>
      <c r="J7" s="14">
        <v>31</v>
      </c>
      <c r="K7" s="13" t="s">
        <v>284</v>
      </c>
      <c r="L7" s="84">
        <f t="shared" si="0"/>
        <v>3.1</v>
      </c>
      <c r="M7" s="13"/>
      <c r="N7" s="69"/>
      <c r="O7" s="13"/>
      <c r="P7" s="15"/>
    </row>
    <row r="8" spans="1:16" ht="15" thickBot="1" x14ac:dyDescent="0.25">
      <c r="A8" s="3"/>
      <c r="B8" s="4"/>
      <c r="C8" s="4"/>
      <c r="D8" s="161"/>
      <c r="E8" s="161"/>
      <c r="F8" s="161"/>
      <c r="G8" s="161"/>
      <c r="H8" s="4"/>
      <c r="I8" s="66"/>
      <c r="J8" s="66">
        <f>SUM(J4:J7)</f>
        <v>638</v>
      </c>
      <c r="K8" s="4"/>
      <c r="L8" s="89">
        <f>SUM(L4:L7)</f>
        <v>63.800000000000004</v>
      </c>
      <c r="M8" s="4"/>
      <c r="N8" s="4"/>
      <c r="O8" s="4"/>
      <c r="P8" s="150"/>
    </row>
    <row r="9" spans="1:16" x14ac:dyDescent="0.2">
      <c r="A9" s="1"/>
      <c r="B9" s="1"/>
      <c r="C9" s="1"/>
      <c r="D9" s="96"/>
      <c r="E9" s="96"/>
      <c r="F9" s="96"/>
      <c r="G9" s="96"/>
      <c r="H9" s="1"/>
      <c r="I9" s="86"/>
      <c r="J9" s="86"/>
      <c r="K9" s="1"/>
      <c r="L9" s="1"/>
      <c r="M9" s="1"/>
      <c r="N9" s="1"/>
      <c r="O9" s="1"/>
      <c r="P9" s="1"/>
    </row>
    <row r="10" spans="1:16" x14ac:dyDescent="0.2">
      <c r="A10" s="1"/>
      <c r="B10" s="1"/>
      <c r="C10" s="1"/>
      <c r="D10" s="96"/>
      <c r="E10" s="96"/>
      <c r="F10" s="96"/>
      <c r="G10" s="96"/>
      <c r="H10" s="1"/>
      <c r="I10" s="86"/>
      <c r="J10" s="86"/>
      <c r="K10" s="1"/>
      <c r="L10" s="1"/>
      <c r="M10" s="1"/>
      <c r="N10" s="1"/>
      <c r="O10" s="1"/>
      <c r="P10" s="1"/>
    </row>
    <row r="11" spans="1:16" x14ac:dyDescent="0.2">
      <c r="A11" s="1"/>
      <c r="B11" s="1"/>
      <c r="C11" s="1"/>
      <c r="D11" s="96"/>
      <c r="E11" s="96"/>
      <c r="F11" s="96"/>
      <c r="G11" s="96"/>
      <c r="H11" s="1"/>
      <c r="I11" s="86"/>
      <c r="J11" s="86"/>
      <c r="K11" s="1"/>
      <c r="L11" s="1"/>
      <c r="M11" s="1"/>
      <c r="N11" s="1"/>
      <c r="O11" s="1"/>
      <c r="P11" s="1"/>
    </row>
    <row r="12" spans="1:16" x14ac:dyDescent="0.2">
      <c r="A12" s="1"/>
      <c r="B12" s="1"/>
      <c r="C12" s="1"/>
      <c r="D12" s="96"/>
      <c r="E12" s="96"/>
      <c r="F12" s="96"/>
      <c r="G12" s="96"/>
      <c r="H12" s="1"/>
      <c r="I12" s="86"/>
      <c r="J12" s="86"/>
      <c r="K12" s="1"/>
      <c r="L12" s="1"/>
      <c r="M12" s="1"/>
      <c r="N12" s="1"/>
      <c r="O12" s="1"/>
      <c r="P12" s="1"/>
    </row>
    <row r="13" spans="1:16" x14ac:dyDescent="0.2">
      <c r="A13" s="1"/>
      <c r="B13" s="1"/>
      <c r="C13" s="1"/>
      <c r="D13" s="96"/>
      <c r="E13" s="96"/>
      <c r="F13" s="96"/>
      <c r="G13" s="96"/>
      <c r="H13" s="1"/>
      <c r="I13" s="86"/>
      <c r="J13" s="86"/>
      <c r="K13" s="1"/>
      <c r="L13" s="1"/>
      <c r="M13" s="1"/>
      <c r="N13" s="1"/>
      <c r="O13" s="1"/>
      <c r="P13" s="1"/>
    </row>
    <row r="14" spans="1:16" x14ac:dyDescent="0.2">
      <c r="A14" s="1"/>
      <c r="B14" s="1"/>
      <c r="C14" s="1"/>
      <c r="D14" s="96"/>
      <c r="E14" s="96"/>
      <c r="F14" s="96"/>
      <c r="G14" s="96"/>
      <c r="H14" s="1"/>
      <c r="I14" s="86"/>
      <c r="J14" s="86"/>
      <c r="K14" s="1"/>
      <c r="L14" s="1"/>
      <c r="M14" s="1"/>
      <c r="N14" s="1"/>
      <c r="O14" s="1"/>
      <c r="P14" s="1"/>
    </row>
    <row r="15" spans="1:16" x14ac:dyDescent="0.2">
      <c r="A15" s="1"/>
      <c r="B15" s="1"/>
      <c r="C15" s="1"/>
      <c r="D15" s="96"/>
      <c r="E15" s="96"/>
      <c r="F15" s="96"/>
      <c r="G15" s="96"/>
      <c r="H15" s="1"/>
      <c r="I15" s="86"/>
      <c r="J15" s="86"/>
      <c r="K15" s="1"/>
      <c r="L15" s="1"/>
      <c r="M15" s="1"/>
      <c r="N15" s="1"/>
      <c r="O15" s="1"/>
      <c r="P15" s="1"/>
    </row>
    <row r="16" spans="1:16" x14ac:dyDescent="0.2">
      <c r="A16" s="1"/>
      <c r="B16" s="1"/>
      <c r="C16" s="1"/>
      <c r="D16" s="96"/>
      <c r="E16" s="96"/>
      <c r="F16" s="96"/>
      <c r="G16" s="96"/>
      <c r="H16" s="1"/>
      <c r="I16" s="86"/>
      <c r="J16" s="86"/>
      <c r="K16" s="1"/>
      <c r="L16" s="1"/>
      <c r="M16" s="1"/>
      <c r="N16" s="1"/>
      <c r="O16" s="1"/>
      <c r="P16" s="1"/>
    </row>
    <row r="17" spans="1:16" x14ac:dyDescent="0.2">
      <c r="A17" s="1"/>
      <c r="B17" s="1"/>
      <c r="C17" s="1"/>
      <c r="D17" s="96"/>
      <c r="E17" s="96"/>
      <c r="F17" s="96"/>
      <c r="G17" s="96"/>
      <c r="H17" s="1"/>
      <c r="I17" s="86"/>
      <c r="J17" s="86"/>
      <c r="K17" s="1"/>
      <c r="L17" s="1"/>
      <c r="M17" s="1"/>
      <c r="N17" s="1"/>
      <c r="O17" s="1"/>
      <c r="P17" s="1"/>
    </row>
    <row r="18" spans="1:16" x14ac:dyDescent="0.2">
      <c r="A18" s="1"/>
      <c r="B18" s="1"/>
      <c r="C18" s="1"/>
      <c r="D18" s="96"/>
      <c r="E18" s="96"/>
      <c r="F18" s="96"/>
      <c r="G18" s="96"/>
      <c r="H18" s="1"/>
      <c r="I18" s="86"/>
      <c r="J18" s="86"/>
      <c r="K18" s="1"/>
      <c r="L18" s="1"/>
      <c r="M18" s="1"/>
      <c r="N18" s="1"/>
      <c r="O18" s="1"/>
      <c r="P18" s="1"/>
    </row>
    <row r="19" spans="1:16" x14ac:dyDescent="0.2">
      <c r="A19" s="1"/>
      <c r="B19" s="1"/>
      <c r="C19" s="1"/>
      <c r="D19" s="96"/>
      <c r="E19" s="96"/>
      <c r="F19" s="96"/>
      <c r="G19" s="96"/>
      <c r="H19" s="1"/>
      <c r="I19" s="86"/>
      <c r="J19" s="86"/>
      <c r="K19" s="1"/>
      <c r="L19" s="1"/>
      <c r="M19" s="1"/>
      <c r="N19" s="1"/>
      <c r="O19" s="1"/>
      <c r="P19" s="1"/>
    </row>
    <row r="20" spans="1:16" x14ac:dyDescent="0.2">
      <c r="A20" s="1"/>
      <c r="B20" s="1"/>
      <c r="C20" s="1"/>
      <c r="D20" s="96"/>
      <c r="E20" s="96"/>
      <c r="F20" s="96"/>
      <c r="G20" s="96"/>
      <c r="H20" s="1"/>
      <c r="I20" s="86"/>
      <c r="J20" s="86"/>
      <c r="K20" s="1"/>
      <c r="L20" s="1"/>
      <c r="M20" s="1"/>
      <c r="N20" s="1"/>
      <c r="O20" s="1"/>
      <c r="P20" s="1"/>
    </row>
    <row r="21" spans="1:16" x14ac:dyDescent="0.2">
      <c r="A21" s="1"/>
      <c r="B21" s="1"/>
      <c r="C21" s="1"/>
      <c r="D21" s="96"/>
      <c r="E21" s="96"/>
      <c r="F21" s="96"/>
      <c r="G21" s="96"/>
      <c r="H21" s="1"/>
      <c r="I21" s="86"/>
      <c r="J21" s="86"/>
      <c r="K21" s="1"/>
      <c r="L21" s="1"/>
      <c r="M21" s="1"/>
      <c r="N21" s="1"/>
      <c r="O21" s="1"/>
      <c r="P21" s="1"/>
    </row>
    <row r="22" spans="1:16" x14ac:dyDescent="0.2">
      <c r="A22" s="1"/>
      <c r="B22" s="1"/>
      <c r="C22" s="1"/>
      <c r="D22" s="96"/>
      <c r="E22" s="96"/>
      <c r="F22" s="96"/>
      <c r="G22" s="96"/>
      <c r="H22" s="1"/>
      <c r="I22" s="86"/>
      <c r="J22" s="86"/>
      <c r="K22" s="1"/>
      <c r="L22" s="1"/>
      <c r="M22" s="1"/>
      <c r="N22" s="1"/>
      <c r="O22" s="1"/>
      <c r="P22" s="1"/>
    </row>
    <row r="23" spans="1:16" x14ac:dyDescent="0.2">
      <c r="A23" s="1"/>
      <c r="B23" s="1"/>
      <c r="C23" s="1"/>
      <c r="D23" s="96"/>
      <c r="E23" s="96"/>
      <c r="F23" s="96"/>
      <c r="G23" s="96"/>
      <c r="H23" s="1"/>
      <c r="I23" s="86"/>
      <c r="J23" s="86"/>
      <c r="K23" s="1"/>
      <c r="L23" s="1"/>
      <c r="M23" s="1"/>
      <c r="N23" s="1"/>
      <c r="O23" s="1"/>
      <c r="P23" s="1"/>
    </row>
    <row r="24" spans="1:16" x14ac:dyDescent="0.2">
      <c r="A24" s="1"/>
      <c r="B24" s="1"/>
      <c r="C24" s="1"/>
      <c r="D24" s="96"/>
      <c r="E24" s="96"/>
      <c r="F24" s="96"/>
      <c r="G24" s="96"/>
      <c r="H24" s="1"/>
      <c r="I24" s="86"/>
      <c r="J24" s="86"/>
      <c r="K24" s="1"/>
      <c r="L24" s="1"/>
      <c r="M24" s="1"/>
      <c r="N24" s="1"/>
      <c r="O24" s="1"/>
      <c r="P24" s="1"/>
    </row>
    <row r="25" spans="1:16" x14ac:dyDescent="0.2">
      <c r="A25" s="1"/>
      <c r="B25" s="1"/>
      <c r="C25" s="1"/>
      <c r="D25" s="96"/>
      <c r="E25" s="96"/>
      <c r="F25" s="96"/>
      <c r="G25" s="96"/>
      <c r="H25" s="1"/>
      <c r="I25" s="86"/>
      <c r="J25" s="86"/>
      <c r="K25" s="1"/>
      <c r="L25" s="1"/>
      <c r="M25" s="1"/>
      <c r="N25" s="1"/>
      <c r="O25" s="1"/>
      <c r="P25" s="1"/>
    </row>
    <row r="26" spans="1:16" x14ac:dyDescent="0.2">
      <c r="A26" s="1"/>
      <c r="B26" s="1"/>
      <c r="C26" s="1"/>
      <c r="D26" s="96"/>
      <c r="E26" s="96"/>
      <c r="F26" s="96"/>
      <c r="G26" s="96"/>
      <c r="H26" s="1"/>
      <c r="I26" s="86"/>
      <c r="J26" s="86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96"/>
      <c r="E27" s="96"/>
      <c r="F27" s="96"/>
      <c r="G27" s="96"/>
      <c r="H27" s="1"/>
      <c r="I27" s="86"/>
      <c r="J27" s="86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96"/>
      <c r="E28" s="96"/>
      <c r="F28" s="96"/>
      <c r="G28" s="96"/>
      <c r="H28" s="1"/>
      <c r="I28" s="86"/>
      <c r="J28" s="86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96"/>
      <c r="E29" s="96"/>
      <c r="F29" s="96"/>
      <c r="G29" s="96"/>
      <c r="H29" s="1"/>
      <c r="I29" s="86"/>
      <c r="J29" s="86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96"/>
      <c r="E30" s="96"/>
      <c r="F30" s="96"/>
      <c r="G30" s="96"/>
      <c r="H30" s="1"/>
      <c r="I30" s="86"/>
      <c r="J30" s="86"/>
      <c r="K30" s="1"/>
      <c r="L30" s="1"/>
      <c r="M30" s="1"/>
      <c r="N30" s="1"/>
      <c r="O30" s="1"/>
      <c r="P30" s="1"/>
    </row>
    <row r="31" spans="1:16" x14ac:dyDescent="0.2">
      <c r="A31" s="1"/>
      <c r="B31" s="1"/>
      <c r="C31" s="1"/>
      <c r="D31" s="96"/>
      <c r="E31" s="96"/>
      <c r="F31" s="96"/>
      <c r="G31" s="96"/>
      <c r="H31" s="1"/>
      <c r="I31" s="86"/>
      <c r="J31" s="86"/>
      <c r="K31" s="1"/>
      <c r="L31" s="1"/>
      <c r="M31" s="1"/>
      <c r="N31" s="1"/>
      <c r="O31" s="1"/>
      <c r="P31" s="1"/>
    </row>
    <row r="32" spans="1:16" x14ac:dyDescent="0.2">
      <c r="A32" s="1"/>
      <c r="B32" s="1"/>
      <c r="C32" s="1"/>
      <c r="D32" s="96"/>
      <c r="E32" s="96"/>
      <c r="F32" s="96"/>
      <c r="G32" s="96"/>
      <c r="H32" s="1"/>
      <c r="I32" s="86"/>
      <c r="J32" s="86"/>
      <c r="K32" s="1"/>
      <c r="L32" s="1"/>
      <c r="M32" s="1"/>
      <c r="N32" s="1"/>
      <c r="O32" s="1"/>
      <c r="P32" s="1"/>
    </row>
    <row r="33" spans="1:16" x14ac:dyDescent="0.2">
      <c r="A33" s="1"/>
      <c r="B33" s="1"/>
      <c r="C33" s="1"/>
      <c r="D33" s="96"/>
      <c r="E33" s="96"/>
      <c r="F33" s="96"/>
      <c r="G33" s="96"/>
      <c r="H33" s="1"/>
      <c r="I33" s="86"/>
      <c r="J33" s="86"/>
      <c r="K33" s="1"/>
      <c r="L33" s="1"/>
      <c r="M33" s="1"/>
      <c r="N33" s="1"/>
      <c r="O33" s="1"/>
      <c r="P33" s="1"/>
    </row>
    <row r="34" spans="1:16" x14ac:dyDescent="0.2">
      <c r="A34" s="1"/>
      <c r="B34" s="1"/>
      <c r="C34" s="1"/>
      <c r="D34" s="96"/>
      <c r="E34" s="96"/>
      <c r="F34" s="96"/>
      <c r="G34" s="96"/>
      <c r="H34" s="1"/>
      <c r="I34" s="86"/>
      <c r="J34" s="86"/>
      <c r="K34" s="1"/>
      <c r="L34" s="1"/>
      <c r="M34" s="1"/>
      <c r="N34" s="1"/>
      <c r="O34" s="1"/>
      <c r="P34" s="1"/>
    </row>
    <row r="35" spans="1:16" x14ac:dyDescent="0.2">
      <c r="A35" s="1"/>
      <c r="B35" s="1"/>
      <c r="C35" s="1"/>
      <c r="D35" s="96"/>
      <c r="E35" s="96"/>
      <c r="F35" s="96"/>
      <c r="G35" s="96"/>
      <c r="H35" s="1"/>
      <c r="I35" s="86"/>
      <c r="J35" s="86"/>
      <c r="K35" s="1"/>
      <c r="L35" s="1"/>
      <c r="M35" s="1"/>
      <c r="N35" s="1"/>
      <c r="O35" s="1"/>
      <c r="P35" s="1"/>
    </row>
    <row r="36" spans="1:16" x14ac:dyDescent="0.2">
      <c r="A36" s="1"/>
      <c r="B36" s="1"/>
      <c r="C36" s="1"/>
      <c r="D36" s="96"/>
      <c r="E36" s="96"/>
      <c r="F36" s="96"/>
      <c r="G36" s="96"/>
      <c r="H36" s="1"/>
      <c r="I36" s="86"/>
      <c r="J36" s="86"/>
      <c r="K36" s="1"/>
      <c r="L36" s="1"/>
      <c r="M36" s="1"/>
      <c r="N36" s="1"/>
      <c r="O36" s="1"/>
      <c r="P36" s="1"/>
    </row>
    <row r="37" spans="1:16" x14ac:dyDescent="0.2">
      <c r="A37" s="1"/>
      <c r="B37" s="1"/>
      <c r="C37" s="1"/>
      <c r="D37" s="96"/>
      <c r="E37" s="96"/>
      <c r="F37" s="96"/>
      <c r="G37" s="96"/>
      <c r="H37" s="1"/>
      <c r="I37" s="86"/>
      <c r="J37" s="86"/>
      <c r="K37" s="1"/>
      <c r="L37" s="1"/>
      <c r="M37" s="1"/>
      <c r="N37" s="1"/>
      <c r="O37" s="1"/>
      <c r="P37" s="1"/>
    </row>
    <row r="38" spans="1:16" x14ac:dyDescent="0.2">
      <c r="A38" s="1"/>
      <c r="B38" s="1"/>
      <c r="C38" s="1"/>
      <c r="D38" s="96"/>
      <c r="E38" s="96"/>
      <c r="F38" s="96"/>
      <c r="G38" s="96"/>
      <c r="H38" s="1"/>
      <c r="I38" s="86"/>
      <c r="J38" s="86"/>
      <c r="K38" s="1"/>
      <c r="L38" s="1"/>
      <c r="M38" s="1"/>
      <c r="N38" s="1"/>
      <c r="O38" s="1"/>
      <c r="P38" s="1"/>
    </row>
  </sheetData>
  <pageMargins left="0.19685039370078741" right="0.19685039370078741" top="0.19685039370078741" bottom="0.1968503937007874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Rekapitulace</vt:lpstr>
      <vt:lpstr>Ostrov_ASP</vt:lpstr>
      <vt:lpstr>Ostrov_ASPv</vt:lpstr>
      <vt:lpstr>K.Vary_ASP</vt:lpstr>
      <vt:lpstr>K.Vary_ASPv</vt:lpstr>
      <vt:lpstr>Chodov_ASP</vt:lpstr>
      <vt:lpstr>Chodov_ASPv</vt:lpstr>
      <vt:lpstr>Tršnice_ASP</vt:lpstr>
      <vt:lpstr>Cheb_ASP</vt:lpstr>
      <vt:lpstr>Fr.Lázně_ASP</vt:lpstr>
      <vt:lpstr>Fr.Lázně_ASPv</vt:lpstr>
      <vt:lpstr>Nejdek_ASP</vt:lpstr>
      <vt:lpstr>Bečov_ASP</vt:lpstr>
      <vt:lpstr>Žlutice_ASP</vt:lpstr>
      <vt:lpstr>Podbořany_ASP</vt:lpstr>
      <vt:lpstr>Podbořany_ASPv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Roztočilová Monika, Ing., DiS.</dc:creator>
  <cp:lastModifiedBy>Roztočilová Monika, Ing., DiS.</cp:lastModifiedBy>
  <cp:lastPrinted>2020-02-12T12:04:03Z</cp:lastPrinted>
  <dcterms:created xsi:type="dcterms:W3CDTF">2020-01-14T12:35:15Z</dcterms:created>
  <dcterms:modified xsi:type="dcterms:W3CDTF">2020-02-12T12:06:52Z</dcterms:modified>
</cp:coreProperties>
</file>